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92.168.11.224\行政組合\02企画財政課\契約管財係\01 入札・契約\01 入札\07 入札参加申請\01_年度別提出要領等\R05~07申請(新規・追加)\ホームページ掲載\"/>
    </mc:Choice>
  </mc:AlternateContent>
  <xr:revisionPtr revIDLastSave="0" documentId="13_ncr:1_{A0E39D19-C249-4F1C-9F17-1288BDD0F0C4}" xr6:coauthVersionLast="47" xr6:coauthVersionMax="47" xr10:uidLastSave="{00000000-0000-0000-0000-000000000000}"/>
  <bookViews>
    <workbookView xWindow="276" yWindow="48" windowWidth="22764" windowHeight="12312" xr2:uid="{00000000-000D-0000-FFFF-FFFF00000000}"/>
  </bookViews>
  <sheets>
    <sheet name="データ入力（物品・委託）" sheetId="6" r:id="rId1"/>
    <sheet name="【入札参加入力票・表】※提出書類" sheetId="7" r:id="rId2"/>
    <sheet name="【入札参加入力票・裏】※提出書類" sheetId="8" r:id="rId3"/>
  </sheets>
  <definedNames>
    <definedName name="_xlnm.Print_Area" localSheetId="1">【入札参加入力票・表】※提出書類!$A$1:$BS$43</definedName>
    <definedName name="_xlnm.Print_Area" localSheetId="2">【入札参加入力票・裏】※提出書類!$A$1:$Y$36</definedName>
  </definedNames>
  <calcPr calcId="191029"/>
</workbook>
</file>

<file path=xl/calcChain.xml><?xml version="1.0" encoding="utf-8"?>
<calcChain xmlns="http://schemas.openxmlformats.org/spreadsheetml/2006/main">
  <c r="BQ17" i="7" l="1"/>
  <c r="BQ16" i="7"/>
  <c r="BQ22" i="7"/>
  <c r="BN22" i="7"/>
  <c r="BK22" i="7"/>
  <c r="BH22" i="7"/>
  <c r="BE22" i="7"/>
  <c r="BB22" i="7"/>
  <c r="AY22" i="7"/>
  <c r="AV22" i="7"/>
  <c r="AS22" i="7"/>
  <c r="AQ22" i="7"/>
  <c r="AO22" i="7"/>
  <c r="AL22" i="7"/>
  <c r="AI22" i="7"/>
  <c r="AF22" i="7"/>
  <c r="AC22" i="7"/>
  <c r="Z22" i="7"/>
  <c r="W22" i="7"/>
  <c r="T22" i="7"/>
  <c r="Q22" i="7"/>
  <c r="N22" i="7"/>
  <c r="K22" i="7"/>
  <c r="H22" i="7"/>
  <c r="E22" i="7"/>
  <c r="B22" i="7"/>
  <c r="D34" i="7"/>
  <c r="B34" i="7"/>
  <c r="D33" i="7"/>
  <c r="B33" i="7"/>
  <c r="D32" i="7"/>
  <c r="B32" i="7"/>
  <c r="D30" i="7"/>
  <c r="B30" i="7"/>
  <c r="BQ24" i="7"/>
  <c r="BN24" i="7"/>
  <c r="BK24" i="7"/>
  <c r="BH24" i="7"/>
  <c r="AI27" i="7"/>
  <c r="AI26" i="7"/>
  <c r="AI17" i="7"/>
  <c r="AI16" i="7"/>
  <c r="BK11" i="7"/>
  <c r="BQ11" i="7"/>
  <c r="BN11" i="7"/>
  <c r="BH11" i="7"/>
  <c r="BE11" i="7"/>
  <c r="BB11" i="7"/>
  <c r="AY11" i="7"/>
  <c r="AV11" i="7"/>
  <c r="AS11" i="7"/>
  <c r="AQ11" i="7"/>
  <c r="AO11" i="7"/>
  <c r="AL11" i="7"/>
  <c r="AI11" i="7"/>
  <c r="AF11" i="7"/>
  <c r="AC11" i="7"/>
  <c r="Z11" i="7"/>
  <c r="W11" i="7"/>
  <c r="T11" i="7"/>
  <c r="Q11" i="7"/>
  <c r="N11" i="7"/>
  <c r="K11" i="7"/>
  <c r="H11" i="7"/>
  <c r="E11" i="7"/>
  <c r="B11" i="7"/>
  <c r="N9" i="8" l="1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8" i="8"/>
  <c r="N7" i="8"/>
  <c r="D33" i="6" l="1"/>
  <c r="B31" i="7" l="1"/>
  <c r="D31" i="7"/>
  <c r="A9" i="8"/>
  <c r="A10" i="8"/>
  <c r="B10" i="8"/>
  <c r="C10" i="8"/>
  <c r="B9" i="8"/>
  <c r="C9" i="8"/>
  <c r="G9" i="8"/>
  <c r="H9" i="8"/>
  <c r="I9" i="8"/>
  <c r="J9" i="8"/>
  <c r="K9" i="8"/>
  <c r="L9" i="8"/>
  <c r="G10" i="8"/>
  <c r="H10" i="8"/>
  <c r="I10" i="8"/>
  <c r="J10" i="8"/>
  <c r="K10" i="8"/>
  <c r="L10" i="8"/>
  <c r="F9" i="8"/>
  <c r="E9" i="8"/>
  <c r="D9" i="8"/>
  <c r="P20" i="7" l="1"/>
  <c r="N20" i="7"/>
  <c r="L20" i="7"/>
  <c r="J20" i="7"/>
  <c r="H20" i="7"/>
  <c r="P9" i="7"/>
  <c r="N9" i="7"/>
  <c r="L9" i="7"/>
  <c r="J9" i="7"/>
  <c r="H9" i="7"/>
  <c r="P1" i="8" l="1"/>
  <c r="Y1" i="8"/>
  <c r="X1" i="8"/>
  <c r="W1" i="8"/>
  <c r="V1" i="8"/>
  <c r="U1" i="8"/>
  <c r="T1" i="8"/>
  <c r="S1" i="8"/>
  <c r="R1" i="8"/>
  <c r="Q1" i="8"/>
  <c r="AF27" i="7" l="1"/>
  <c r="AC27" i="7"/>
  <c r="Z27" i="7"/>
  <c r="W27" i="7"/>
  <c r="T27" i="7"/>
  <c r="Q27" i="7"/>
  <c r="N27" i="7"/>
  <c r="K27" i="7"/>
  <c r="H27" i="7"/>
  <c r="E27" i="7"/>
  <c r="B27" i="7"/>
  <c r="AF26" i="7"/>
  <c r="AC26" i="7"/>
  <c r="Z26" i="7"/>
  <c r="W26" i="7"/>
  <c r="T26" i="7"/>
  <c r="Q26" i="7"/>
  <c r="N26" i="7"/>
  <c r="K26" i="7"/>
  <c r="H26" i="7"/>
  <c r="E26" i="7"/>
  <c r="B26" i="7"/>
  <c r="BE24" i="7"/>
  <c r="BB24" i="7"/>
  <c r="AY24" i="7"/>
  <c r="AV24" i="7"/>
  <c r="AS24" i="7"/>
  <c r="AQ24" i="7"/>
  <c r="AO24" i="7"/>
  <c r="AL24" i="7"/>
  <c r="AI24" i="7"/>
  <c r="AF24" i="7"/>
  <c r="AC24" i="7"/>
  <c r="Z24" i="7"/>
  <c r="W24" i="7"/>
  <c r="T24" i="7"/>
  <c r="Q24" i="7"/>
  <c r="N24" i="7"/>
  <c r="K24" i="7"/>
  <c r="H24" i="7"/>
  <c r="E24" i="7"/>
  <c r="B24" i="7"/>
  <c r="R34" i="7"/>
  <c r="X34" i="7"/>
  <c r="V34" i="7"/>
  <c r="T34" i="7"/>
  <c r="P34" i="7"/>
  <c r="N34" i="7"/>
  <c r="L34" i="7"/>
  <c r="J34" i="7"/>
  <c r="H34" i="7"/>
  <c r="F34" i="7"/>
  <c r="X33" i="7"/>
  <c r="V33" i="7"/>
  <c r="T33" i="7"/>
  <c r="R33" i="7"/>
  <c r="P33" i="7"/>
  <c r="N33" i="7"/>
  <c r="L33" i="7"/>
  <c r="J33" i="7"/>
  <c r="H33" i="7"/>
  <c r="F33" i="7"/>
  <c r="X32" i="7"/>
  <c r="V32" i="7"/>
  <c r="T32" i="7"/>
  <c r="R32" i="7"/>
  <c r="P32" i="7"/>
  <c r="N32" i="7"/>
  <c r="L32" i="7"/>
  <c r="J32" i="7"/>
  <c r="H32" i="7"/>
  <c r="F32" i="7"/>
  <c r="X31" i="7"/>
  <c r="V31" i="7"/>
  <c r="T31" i="7"/>
  <c r="R31" i="7"/>
  <c r="P31" i="7"/>
  <c r="N31" i="7"/>
  <c r="L31" i="7"/>
  <c r="J31" i="7"/>
  <c r="H31" i="7"/>
  <c r="F31" i="7"/>
  <c r="X30" i="7"/>
  <c r="V30" i="7"/>
  <c r="T30" i="7"/>
  <c r="R30" i="7"/>
  <c r="P30" i="7"/>
  <c r="N30" i="7"/>
  <c r="L30" i="7"/>
  <c r="J30" i="7"/>
  <c r="H30" i="7"/>
  <c r="F30" i="7"/>
  <c r="BO27" i="7"/>
  <c r="BM27" i="7"/>
  <c r="BK27" i="7"/>
  <c r="BI27" i="7"/>
  <c r="BG27" i="7"/>
  <c r="BE27" i="7"/>
  <c r="BC27" i="7"/>
  <c r="BA27" i="7"/>
  <c r="AY27" i="7"/>
  <c r="AW27" i="7"/>
  <c r="AU27" i="7"/>
  <c r="AS27" i="7"/>
  <c r="BO26" i="7"/>
  <c r="BM26" i="7"/>
  <c r="BK26" i="7"/>
  <c r="BI26" i="7"/>
  <c r="BG26" i="7"/>
  <c r="BE26" i="7"/>
  <c r="BC26" i="7"/>
  <c r="BA26" i="7"/>
  <c r="AY26" i="7"/>
  <c r="AW26" i="7"/>
  <c r="AU26" i="7"/>
  <c r="AS26" i="7"/>
  <c r="BO17" i="7"/>
  <c r="BM17" i="7"/>
  <c r="BK17" i="7"/>
  <c r="BI17" i="7"/>
  <c r="BG17" i="7"/>
  <c r="BE17" i="7"/>
  <c r="BC17" i="7"/>
  <c r="BA17" i="7"/>
  <c r="AY17" i="7"/>
  <c r="AW17" i="7"/>
  <c r="AU17" i="7"/>
  <c r="AS17" i="7"/>
  <c r="BO16" i="7"/>
  <c r="BM16" i="7"/>
  <c r="BK16" i="7"/>
  <c r="BI16" i="7"/>
  <c r="BG16" i="7"/>
  <c r="BE16" i="7"/>
  <c r="BC16" i="7"/>
  <c r="BA16" i="7"/>
  <c r="AY16" i="7"/>
  <c r="AW16" i="7"/>
  <c r="AU16" i="7"/>
  <c r="AS16" i="7"/>
  <c r="AF17" i="7"/>
  <c r="AC17" i="7"/>
  <c r="Z17" i="7"/>
  <c r="W17" i="7"/>
  <c r="T17" i="7"/>
  <c r="Q17" i="7"/>
  <c r="N17" i="7"/>
  <c r="K17" i="7"/>
  <c r="H17" i="7"/>
  <c r="E17" i="7"/>
  <c r="B17" i="7"/>
  <c r="AF16" i="7"/>
  <c r="AC16" i="7"/>
  <c r="Z16" i="7"/>
  <c r="W16" i="7"/>
  <c r="T16" i="7"/>
  <c r="Q16" i="7"/>
  <c r="N16" i="7"/>
  <c r="K16" i="7"/>
  <c r="H16" i="7"/>
  <c r="E16" i="7"/>
  <c r="B16" i="7"/>
  <c r="F20" i="7"/>
  <c r="D20" i="7"/>
  <c r="B21" i="7"/>
  <c r="B20" i="7"/>
  <c r="BN21" i="7"/>
  <c r="BQ21" i="7"/>
  <c r="BK21" i="7"/>
  <c r="BH21" i="7"/>
  <c r="BE21" i="7"/>
  <c r="BB21" i="7"/>
  <c r="AY21" i="7"/>
  <c r="AV21" i="7"/>
  <c r="AS21" i="7"/>
  <c r="AQ21" i="7"/>
  <c r="AO21" i="7"/>
  <c r="AL21" i="7"/>
  <c r="AI21" i="7"/>
  <c r="AF21" i="7"/>
  <c r="AC21" i="7"/>
  <c r="Z21" i="7"/>
  <c r="W21" i="7"/>
  <c r="T21" i="7"/>
  <c r="Q21" i="7"/>
  <c r="N21" i="7"/>
  <c r="K21" i="7"/>
  <c r="H21" i="7"/>
  <c r="E21" i="7"/>
  <c r="F9" i="7"/>
  <c r="D9" i="7"/>
  <c r="B9" i="7"/>
  <c r="BQ10" i="7"/>
  <c r="BN10" i="7"/>
  <c r="BK10" i="7"/>
  <c r="BH10" i="7"/>
  <c r="BE10" i="7"/>
  <c r="BB10" i="7"/>
  <c r="AY10" i="7"/>
  <c r="AV10" i="7"/>
  <c r="AS10" i="7"/>
  <c r="AQ10" i="7"/>
  <c r="AO10" i="7"/>
  <c r="AL10" i="7"/>
  <c r="AI10" i="7"/>
  <c r="AF10" i="7"/>
  <c r="AC10" i="7"/>
  <c r="Z10" i="7"/>
  <c r="W10" i="7"/>
  <c r="T10" i="7"/>
  <c r="Q10" i="7"/>
  <c r="N10" i="7"/>
  <c r="K10" i="7"/>
  <c r="H10" i="7"/>
  <c r="E10" i="7"/>
  <c r="B10" i="7"/>
  <c r="BQ14" i="7"/>
  <c r="BN14" i="7"/>
  <c r="BK14" i="7"/>
  <c r="BH14" i="7"/>
  <c r="BE14" i="7"/>
  <c r="BB14" i="7"/>
  <c r="AY14" i="7"/>
  <c r="AV14" i="7"/>
  <c r="AS14" i="7"/>
  <c r="AQ14" i="7"/>
  <c r="AO14" i="7"/>
  <c r="AL14" i="7"/>
  <c r="AI14" i="7"/>
  <c r="AF14" i="7"/>
  <c r="AC14" i="7"/>
  <c r="Z14" i="7"/>
  <c r="W14" i="7"/>
  <c r="T14" i="7"/>
  <c r="Q14" i="7"/>
  <c r="N14" i="7"/>
  <c r="K14" i="7"/>
  <c r="H14" i="7"/>
  <c r="E14" i="7"/>
  <c r="B14" i="7"/>
  <c r="BR13" i="7"/>
  <c r="BP13" i="7"/>
  <c r="BN13" i="7"/>
  <c r="BL13" i="7"/>
  <c r="BJ13" i="7"/>
  <c r="BH13" i="7"/>
  <c r="BF13" i="7"/>
  <c r="BD13" i="7"/>
  <c r="BB13" i="7"/>
  <c r="AZ13" i="7"/>
  <c r="AX13" i="7"/>
  <c r="AV13" i="7"/>
  <c r="AT13" i="7"/>
  <c r="AR13" i="7"/>
  <c r="AQ13" i="7"/>
  <c r="AP13" i="7"/>
  <c r="AN13" i="7"/>
  <c r="AL13" i="7"/>
  <c r="AJ13" i="7"/>
  <c r="AH13" i="7"/>
  <c r="AF13" i="7"/>
  <c r="AD13" i="7"/>
  <c r="AB13" i="7"/>
  <c r="Z13" i="7"/>
  <c r="X13" i="7"/>
  <c r="V13" i="7"/>
  <c r="T13" i="7"/>
  <c r="R13" i="7"/>
  <c r="P13" i="7"/>
  <c r="N13" i="7"/>
  <c r="L13" i="7"/>
  <c r="J13" i="7"/>
  <c r="H13" i="7"/>
  <c r="F13" i="7"/>
  <c r="D13" i="7"/>
  <c r="B13" i="7"/>
  <c r="S28" i="8" l="1"/>
  <c r="O28" i="8"/>
  <c r="O29" i="8"/>
  <c r="N29" i="8" l="1"/>
  <c r="N28" i="8"/>
  <c r="Q29" i="8"/>
  <c r="Y29" i="8"/>
  <c r="X29" i="8"/>
  <c r="W29" i="8"/>
  <c r="V29" i="8"/>
  <c r="U29" i="8"/>
  <c r="T29" i="8"/>
  <c r="S29" i="8"/>
  <c r="R29" i="8"/>
  <c r="Y28" i="8"/>
  <c r="X28" i="8"/>
  <c r="W28" i="8"/>
  <c r="V28" i="8"/>
  <c r="U28" i="8"/>
  <c r="T28" i="8"/>
  <c r="R28" i="8"/>
  <c r="Q28" i="8"/>
  <c r="C8" i="8" l="1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7" i="8" l="1"/>
  <c r="B8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7" i="8"/>
  <c r="P23" i="8" l="1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4" i="8"/>
  <c r="P7" i="8"/>
  <c r="A8" i="8" l="1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7" i="8"/>
  <c r="Q8" i="8" l="1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X8" i="8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X24" i="8"/>
  <c r="W7" i="8"/>
  <c r="V7" i="8"/>
  <c r="U7" i="8"/>
  <c r="T7" i="8"/>
  <c r="S7" i="8"/>
  <c r="R7" i="8"/>
  <c r="Q7" i="8"/>
  <c r="X7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D8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E8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F8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G8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H8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I8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J8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K8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L8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D7" i="8"/>
  <c r="E7" i="8"/>
  <c r="F7" i="8"/>
  <c r="G7" i="8"/>
  <c r="H7" i="8"/>
  <c r="I7" i="8"/>
  <c r="J7" i="8"/>
  <c r="K7" i="8"/>
  <c r="Y7" i="8"/>
  <c r="L7" i="8"/>
  <c r="C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企画財政課　財政係</author>
  </authors>
  <commentList>
    <comment ref="K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　直前２年の営業年度に関するものを記入ください。</t>
        </r>
      </text>
    </comment>
    <comment ref="H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登録する業種に、「〇」を選択してください。</t>
        </r>
      </text>
    </comment>
    <comment ref="D10" authorId="0" shapeId="0" xr:uid="{1B7104B1-3A68-4F78-A0C1-CAA848A8E8D7}">
      <text>
        <r>
          <rPr>
            <b/>
            <sz val="9"/>
            <color indexed="81"/>
            <rFont val="ＭＳ Ｐゴシック"/>
            <family val="3"/>
            <charset val="128"/>
          </rPr>
          <t>　ハイフンを入力してください。【例：283-0001】</t>
        </r>
      </text>
    </comment>
    <comment ref="D16" authorId="0" shapeId="0" xr:uid="{7BCF71A6-1389-4C15-AA1D-17388570A2AC}">
      <text>
        <r>
          <rPr>
            <b/>
            <sz val="9"/>
            <color indexed="81"/>
            <rFont val="ＭＳ Ｐゴシック"/>
            <family val="3"/>
            <charset val="128"/>
          </rPr>
          <t>　ハイフンを入力してください。
　【例：0475-54-0252】</t>
        </r>
      </text>
    </comment>
    <comment ref="K37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　直前２年の営業年度に関するものを記入ください。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H5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１：３年間有効
２：２年間有効
３：１年間有効</t>
        </r>
      </text>
    </comment>
  </commentList>
</comments>
</file>

<file path=xl/sharedStrings.xml><?xml version="1.0" encoding="utf-8"?>
<sst xmlns="http://schemas.openxmlformats.org/spreadsheetml/2006/main" count="160" uniqueCount="132">
  <si>
    <t>－</t>
  </si>
  <si>
    <t>【本　社】</t>
    <phoneticPr fontId="1"/>
  </si>
  <si>
    <t>【経　営】</t>
    <phoneticPr fontId="1"/>
  </si>
  <si>
    <t>業種ｺーﾄﾞ</t>
  </si>
  <si>
    <t>02</t>
  </si>
  <si>
    <t>03</t>
  </si>
  <si>
    <t>05</t>
  </si>
  <si>
    <t>06</t>
  </si>
  <si>
    <t>07</t>
  </si>
  <si>
    <t>08</t>
  </si>
  <si>
    <t>09</t>
  </si>
  <si>
    <t>業種名</t>
    <phoneticPr fontId="1"/>
  </si>
  <si>
    <t>　　※　全てボールペンで記入すること。（入力可）</t>
    <rPh sb="4" eb="5">
      <t>スベ</t>
    </rPh>
    <rPh sb="12" eb="14">
      <t>キニュウ</t>
    </rPh>
    <rPh sb="20" eb="22">
      <t>ニュウリョク</t>
    </rPh>
    <rPh sb="22" eb="23">
      <t>カ</t>
    </rPh>
    <phoneticPr fontId="1"/>
  </si>
  <si>
    <t>【本　社】</t>
    <phoneticPr fontId="1"/>
  </si>
  <si>
    <t>郵便番号</t>
    <phoneticPr fontId="1"/>
  </si>
  <si>
    <t>登録</t>
    <rPh sb="0" eb="2">
      <t>トウロク</t>
    </rPh>
    <phoneticPr fontId="1"/>
  </si>
  <si>
    <t>01</t>
  </si>
  <si>
    <t>フリガナ</t>
    <phoneticPr fontId="1"/>
  </si>
  <si>
    <t>商号・名称</t>
    <phoneticPr fontId="1"/>
  </si>
  <si>
    <t>代表者役職</t>
    <phoneticPr fontId="1"/>
  </si>
  <si>
    <t>04</t>
  </si>
  <si>
    <t>代表者氏名</t>
    <rPh sb="0" eb="1">
      <t>ダイ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</si>
  <si>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</si>
  <si>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</si>
  <si>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【代理人】</t>
    <phoneticPr fontId="1"/>
  </si>
  <si>
    <t>郵便番号</t>
    <phoneticPr fontId="1"/>
  </si>
  <si>
    <t>住所</t>
    <phoneticPr fontId="1"/>
  </si>
  <si>
    <t>事務所名</t>
    <phoneticPr fontId="1"/>
  </si>
  <si>
    <t>受任者役職</t>
    <phoneticPr fontId="1"/>
  </si>
  <si>
    <t>受任者氏名</t>
    <rPh sb="0" eb="2">
      <t>ジュニン</t>
    </rPh>
    <rPh sb="2" eb="3">
      <t>シャ</t>
    </rPh>
    <rPh sb="3" eb="5">
      <t>シメイ</t>
    </rPh>
    <phoneticPr fontId="1"/>
  </si>
  <si>
    <t>【経　営】</t>
    <phoneticPr fontId="1"/>
  </si>
  <si>
    <t>山武郡市広域行政組合</t>
    <phoneticPr fontId="1"/>
  </si>
  <si>
    <t>－</t>
    <phoneticPr fontId="1"/>
  </si>
  <si>
    <t>住　　所</t>
    <phoneticPr fontId="1"/>
  </si>
  <si>
    <t>ＦＡＸ番号</t>
  </si>
  <si>
    <r>
      <rPr>
        <sz val="18"/>
        <rFont val="ＭＳ 明朝"/>
        <family val="1"/>
        <charset val="128"/>
      </rPr>
      <t>【代理人】</t>
    </r>
    <r>
      <rPr>
        <sz val="14"/>
        <rFont val="ＭＳ 明朝"/>
        <family val="1"/>
        <charset val="128"/>
      </rPr>
      <t>※年間委任を設定する場合のみ記入することとし、使用印鑑届兼委任状に記載した表記と同一とする。</t>
    </r>
    <rPh sb="6" eb="8">
      <t>ネンカン</t>
    </rPh>
    <rPh sb="8" eb="10">
      <t>イニン</t>
    </rPh>
    <rPh sb="11" eb="13">
      <t>セッテイ</t>
    </rPh>
    <rPh sb="15" eb="17">
      <t>バアイ</t>
    </rPh>
    <rPh sb="19" eb="21">
      <t>キニュウ</t>
    </rPh>
    <rPh sb="28" eb="30">
      <t>シヨウ</t>
    </rPh>
    <rPh sb="30" eb="32">
      <t>インカン</t>
    </rPh>
    <rPh sb="32" eb="33">
      <t>トドケ</t>
    </rPh>
    <rPh sb="33" eb="34">
      <t>ケン</t>
    </rPh>
    <rPh sb="34" eb="37">
      <t>イニンジョウ</t>
    </rPh>
    <rPh sb="38" eb="40">
      <t>キサイ</t>
    </rPh>
    <rPh sb="42" eb="44">
      <t>ヒョウキ</t>
    </rPh>
    <rPh sb="45" eb="47">
      <t>ドウイツ</t>
    </rPh>
    <phoneticPr fontId="1"/>
  </si>
  <si>
    <t>受付印</t>
    <phoneticPr fontId="1"/>
  </si>
  <si>
    <t>【業 種】</t>
  </si>
  <si>
    <t>(商号・名称)</t>
    <phoneticPr fontId="1"/>
  </si>
  <si>
    <t>　注1：登録希望業種の「登録」欄に、○を付けてください。</t>
    <rPh sb="1" eb="2">
      <t>チュウ</t>
    </rPh>
    <rPh sb="4" eb="6">
      <t>トウロク</t>
    </rPh>
    <rPh sb="6" eb="8">
      <t>キボウ</t>
    </rPh>
    <rPh sb="8" eb="10">
      <t>ギョウシュ</t>
    </rPh>
    <rPh sb="12" eb="14">
      <t>トウロク</t>
    </rPh>
    <rPh sb="15" eb="16">
      <t>ラン</t>
    </rPh>
    <rPh sb="20" eb="21">
      <t>ツ</t>
    </rPh>
    <phoneticPr fontId="1"/>
  </si>
  <si>
    <r>
      <t xml:space="preserve">業種
</t>
    </r>
    <r>
      <rPr>
        <sz val="9"/>
        <color indexed="64"/>
        <rFont val="ＭＳ 明朝"/>
        <family val="1"/>
        <charset val="128"/>
      </rPr>
      <t>ｺーﾄﾞ</t>
    </r>
    <phoneticPr fontId="1"/>
  </si>
  <si>
    <t>年間平均実績高</t>
    <rPh sb="4" eb="6">
      <t>ジッセキ</t>
    </rPh>
    <phoneticPr fontId="1"/>
  </si>
  <si>
    <t>（千円）</t>
  </si>
  <si>
    <t>業種名</t>
    <rPh sb="0" eb="2">
      <t>ギョウシュ</t>
    </rPh>
    <rPh sb="2" eb="3">
      <t>メイ</t>
    </rPh>
    <phoneticPr fontId="1"/>
  </si>
  <si>
    <t>年間平均実績高
（千円）</t>
    <phoneticPr fontId="1"/>
  </si>
  <si>
    <t>　注2：年間平均実績高は直前2年の営業年度に関する平均を記入してください。</t>
    <rPh sb="1" eb="2">
      <t>チュウ</t>
    </rPh>
    <phoneticPr fontId="1"/>
  </si>
  <si>
    <t>印刷・製本</t>
    <rPh sb="3" eb="5">
      <t>セイホン</t>
    </rPh>
    <phoneticPr fontId="2"/>
  </si>
  <si>
    <t>文具・事務機器</t>
  </si>
  <si>
    <t>書籍・教材</t>
  </si>
  <si>
    <t>繊維・寝具</t>
  </si>
  <si>
    <t>記念品・贈答品</t>
    <rPh sb="0" eb="2">
      <t>キネン</t>
    </rPh>
    <rPh sb="2" eb="3">
      <t>ヒン</t>
    </rPh>
    <rPh sb="4" eb="7">
      <t>ゾウトウヒン</t>
    </rPh>
    <phoneticPr fontId="2"/>
  </si>
  <si>
    <t>薬品</t>
    <rPh sb="0" eb="2">
      <t>ヤクヒン</t>
    </rPh>
    <phoneticPr fontId="2"/>
  </si>
  <si>
    <t>医療用機器・衛生材料</t>
    <rPh sb="0" eb="3">
      <t>イリョウヨウ</t>
    </rPh>
    <rPh sb="3" eb="5">
      <t>キキ</t>
    </rPh>
    <rPh sb="6" eb="8">
      <t>エイセイ</t>
    </rPh>
    <rPh sb="8" eb="10">
      <t>ザイリョウ</t>
    </rPh>
    <phoneticPr fontId="2"/>
  </si>
  <si>
    <t>理化学機器</t>
  </si>
  <si>
    <t>写真機</t>
    <rPh sb="0" eb="3">
      <t>シャシンキ</t>
    </rPh>
    <phoneticPr fontId="2"/>
  </si>
  <si>
    <t>消防・保安用品</t>
    <rPh sb="0" eb="2">
      <t>ショウボウ</t>
    </rPh>
    <rPh sb="3" eb="5">
      <t>ホアン</t>
    </rPh>
    <rPh sb="5" eb="7">
      <t>ヨウヒン</t>
    </rPh>
    <phoneticPr fontId="2"/>
  </si>
  <si>
    <t>百貨店</t>
  </si>
  <si>
    <t>厨房機器・浴槽設備</t>
    <rPh sb="5" eb="7">
      <t>ヨクソウ</t>
    </rPh>
    <rPh sb="7" eb="9">
      <t>セツビ</t>
    </rPh>
    <phoneticPr fontId="2"/>
  </si>
  <si>
    <t>日用雑貨・金物</t>
    <rPh sb="0" eb="2">
      <t>ニチヨウ</t>
    </rPh>
    <rPh sb="2" eb="4">
      <t>ザッカ</t>
    </rPh>
    <rPh sb="5" eb="7">
      <t>カナモノ</t>
    </rPh>
    <phoneticPr fontId="2"/>
  </si>
  <si>
    <t>靴・革製品</t>
    <rPh sb="2" eb="3">
      <t>カワ</t>
    </rPh>
    <rPh sb="3" eb="5">
      <t>セイヒン</t>
    </rPh>
    <phoneticPr fontId="2"/>
  </si>
  <si>
    <t>車両</t>
    <rPh sb="0" eb="2">
      <t>シャリョウ</t>
    </rPh>
    <phoneticPr fontId="2"/>
  </si>
  <si>
    <t>家具・什器</t>
    <rPh sb="3" eb="5">
      <t>ジュウキ</t>
    </rPh>
    <phoneticPr fontId="2"/>
  </si>
  <si>
    <t>室内装飾品</t>
  </si>
  <si>
    <t>看板・模型</t>
    <rPh sb="3" eb="5">
      <t>モケイ</t>
    </rPh>
    <phoneticPr fontId="2"/>
  </si>
  <si>
    <t>電算機・電算用品</t>
    <rPh sb="0" eb="3">
      <t>デンサンキ</t>
    </rPh>
    <rPh sb="4" eb="6">
      <t>デンサン</t>
    </rPh>
    <rPh sb="6" eb="8">
      <t>ヨウヒン</t>
    </rPh>
    <phoneticPr fontId="2"/>
  </si>
  <si>
    <t>通信機・家電</t>
    <rPh sb="0" eb="2">
      <t>ツウシン</t>
    </rPh>
    <rPh sb="2" eb="3">
      <t>キ</t>
    </rPh>
    <rPh sb="4" eb="6">
      <t>カデン</t>
    </rPh>
    <phoneticPr fontId="2"/>
  </si>
  <si>
    <t>燃料・電力</t>
    <rPh sb="3" eb="5">
      <t>デンリョク</t>
    </rPh>
    <phoneticPr fontId="2"/>
  </si>
  <si>
    <t>運動用品</t>
    <rPh sb="0" eb="2">
      <t>ウンドウ</t>
    </rPh>
    <rPh sb="2" eb="4">
      <t>ヨウヒン</t>
    </rPh>
    <phoneticPr fontId="2"/>
  </si>
  <si>
    <t>水道・ガス用資材</t>
    <rPh sb="0" eb="2">
      <t>スイドウ</t>
    </rPh>
    <rPh sb="5" eb="6">
      <t>ヨウ</t>
    </rPh>
    <rPh sb="6" eb="8">
      <t>シザイ</t>
    </rPh>
    <phoneticPr fontId="2"/>
  </si>
  <si>
    <t>土木・建築用機器及び資材</t>
    <rPh sb="3" eb="6">
      <t>ケンチクヨウ</t>
    </rPh>
    <rPh sb="6" eb="8">
      <t>キキ</t>
    </rPh>
    <rPh sb="8" eb="9">
      <t>オヨ</t>
    </rPh>
    <rPh sb="10" eb="12">
      <t>シザイ</t>
    </rPh>
    <phoneticPr fontId="2"/>
  </si>
  <si>
    <t>農業用機器及び資材</t>
    <rPh sb="0" eb="2">
      <t>ノウギョウ</t>
    </rPh>
    <rPh sb="2" eb="3">
      <t>ヨウ</t>
    </rPh>
    <rPh sb="3" eb="5">
      <t>キキ</t>
    </rPh>
    <rPh sb="5" eb="6">
      <t>オヨ</t>
    </rPh>
    <rPh sb="7" eb="9">
      <t>シザイ</t>
    </rPh>
    <phoneticPr fontId="2"/>
  </si>
  <si>
    <t>産業用機器及び資材</t>
    <rPh sb="0" eb="3">
      <t>サンギョウヨウ</t>
    </rPh>
    <rPh sb="3" eb="5">
      <t>キキ</t>
    </rPh>
    <rPh sb="5" eb="6">
      <t>オヨ</t>
    </rPh>
    <rPh sb="7" eb="9">
      <t>シザイ</t>
    </rPh>
    <phoneticPr fontId="2"/>
  </si>
  <si>
    <t>船舶・航空機</t>
    <rPh sb="3" eb="6">
      <t>コウクウキ</t>
    </rPh>
    <phoneticPr fontId="2"/>
  </si>
  <si>
    <t>不用品買受</t>
    <rPh sb="0" eb="2">
      <t>フヨウ</t>
    </rPh>
    <rPh sb="2" eb="3">
      <t>ヒン</t>
    </rPh>
    <rPh sb="3" eb="5">
      <t>カイウケ</t>
    </rPh>
    <phoneticPr fontId="1"/>
  </si>
  <si>
    <t>その他物品</t>
    <rPh sb="3" eb="5">
      <t>ブッピン</t>
    </rPh>
    <phoneticPr fontId="1"/>
  </si>
  <si>
    <t>情報処理</t>
    <rPh sb="0" eb="2">
      <t>ジョウホウ</t>
    </rPh>
    <rPh sb="2" eb="4">
      <t>ショリ</t>
    </rPh>
    <phoneticPr fontId="1"/>
  </si>
  <si>
    <t>映画・写真製作</t>
    <rPh sb="0" eb="2">
      <t>エイガ</t>
    </rPh>
    <rPh sb="3" eb="5">
      <t>シャシン</t>
    </rPh>
    <rPh sb="5" eb="7">
      <t>セイサク</t>
    </rPh>
    <phoneticPr fontId="1"/>
  </si>
  <si>
    <t>建物管理・清掃</t>
    <rPh sb="0" eb="2">
      <t>タテモノ</t>
    </rPh>
    <rPh sb="2" eb="4">
      <t>カンリ</t>
    </rPh>
    <rPh sb="5" eb="7">
      <t>セイソウ</t>
    </rPh>
    <phoneticPr fontId="1"/>
  </si>
  <si>
    <t>建物設備等保守・修繕</t>
    <rPh sb="0" eb="2">
      <t>タテモノ</t>
    </rPh>
    <rPh sb="2" eb="4">
      <t>セツビ</t>
    </rPh>
    <rPh sb="4" eb="5">
      <t>トウ</t>
    </rPh>
    <rPh sb="5" eb="7">
      <t>ホシュ</t>
    </rPh>
    <rPh sb="8" eb="10">
      <t>シュウゼン</t>
    </rPh>
    <phoneticPr fontId="1"/>
  </si>
  <si>
    <t>緑地管理・道路清掃</t>
    <rPh sb="0" eb="2">
      <t>リョクチ</t>
    </rPh>
    <rPh sb="2" eb="4">
      <t>カンリ</t>
    </rPh>
    <rPh sb="5" eb="7">
      <t>ドウロ</t>
    </rPh>
    <rPh sb="7" eb="9">
      <t>セイソウ</t>
    </rPh>
    <phoneticPr fontId="1"/>
  </si>
  <si>
    <t>警備・受付・施設運営</t>
    <rPh sb="0" eb="2">
      <t>ケイビ</t>
    </rPh>
    <rPh sb="3" eb="5">
      <t>ウケツケ</t>
    </rPh>
    <rPh sb="6" eb="8">
      <t>シセツ</t>
    </rPh>
    <rPh sb="8" eb="10">
      <t>ウンエイ</t>
    </rPh>
    <phoneticPr fontId="1"/>
  </si>
  <si>
    <t>廃棄物処理</t>
    <rPh sb="0" eb="3">
      <t>ハイキブツ</t>
    </rPh>
    <rPh sb="3" eb="5">
      <t>ショリ</t>
    </rPh>
    <phoneticPr fontId="1"/>
  </si>
  <si>
    <t>施設等運転管理他</t>
    <rPh sb="0" eb="2">
      <t>シセツ</t>
    </rPh>
    <rPh sb="2" eb="3">
      <t>トウ</t>
    </rPh>
    <rPh sb="3" eb="5">
      <t>ウンテン</t>
    </rPh>
    <rPh sb="5" eb="7">
      <t>カンリ</t>
    </rPh>
    <rPh sb="7" eb="8">
      <t>ホカ</t>
    </rPh>
    <phoneticPr fontId="1"/>
  </si>
  <si>
    <t>検査・分析</t>
    <rPh sb="0" eb="2">
      <t>ケンサ</t>
    </rPh>
    <rPh sb="3" eb="5">
      <t>ブンセキ</t>
    </rPh>
    <phoneticPr fontId="1"/>
  </si>
  <si>
    <t>調査・計画</t>
    <rPh sb="0" eb="2">
      <t>チョウサ</t>
    </rPh>
    <rPh sb="3" eb="5">
      <t>ケイカク</t>
    </rPh>
    <phoneticPr fontId="1"/>
  </si>
  <si>
    <t>広告・催事</t>
    <rPh sb="0" eb="2">
      <t>コウコク</t>
    </rPh>
    <rPh sb="3" eb="5">
      <t>サイジ</t>
    </rPh>
    <phoneticPr fontId="1"/>
  </si>
  <si>
    <t>運搬・保管</t>
    <rPh sb="0" eb="2">
      <t>ウンパン</t>
    </rPh>
    <rPh sb="3" eb="5">
      <t>ホカン</t>
    </rPh>
    <phoneticPr fontId="1"/>
  </si>
  <si>
    <t>医療・医事・給食</t>
    <rPh sb="0" eb="2">
      <t>イリョウ</t>
    </rPh>
    <rPh sb="3" eb="5">
      <t>イジ</t>
    </rPh>
    <rPh sb="6" eb="8">
      <t>キュウショク</t>
    </rPh>
    <phoneticPr fontId="1"/>
  </si>
  <si>
    <t>人材派遣</t>
    <rPh sb="0" eb="2">
      <t>ジンザイ</t>
    </rPh>
    <rPh sb="2" eb="4">
      <t>ハケン</t>
    </rPh>
    <phoneticPr fontId="1"/>
  </si>
  <si>
    <t>機器保守</t>
    <rPh sb="0" eb="2">
      <t>キキ</t>
    </rPh>
    <rPh sb="2" eb="4">
      <t>ホシュ</t>
    </rPh>
    <phoneticPr fontId="1"/>
  </si>
  <si>
    <t>介護・保育</t>
    <rPh sb="0" eb="2">
      <t>カイゴ</t>
    </rPh>
    <rPh sb="3" eb="5">
      <t>ホイク</t>
    </rPh>
    <phoneticPr fontId="1"/>
  </si>
  <si>
    <t>その他委託</t>
    <rPh sb="3" eb="5">
      <t>イタク</t>
    </rPh>
    <phoneticPr fontId="1"/>
  </si>
  <si>
    <t>クリーニング</t>
  </si>
  <si>
    <t>※業種ｺーﾄﾞ「88」及び「99」の場合は、下記の欄に内容及び平均実績高を記入してください。</t>
    <rPh sb="11" eb="12">
      <t>オヨ</t>
    </rPh>
    <rPh sb="22" eb="24">
      <t>カキ</t>
    </rPh>
    <rPh sb="25" eb="26">
      <t>ラン</t>
    </rPh>
    <phoneticPr fontId="1"/>
  </si>
  <si>
    <t>内容</t>
    <rPh sb="0" eb="2">
      <t>ナイヨウ</t>
    </rPh>
    <phoneticPr fontId="1"/>
  </si>
  <si>
    <t>入札参加入力票　（物品・委託）</t>
    <phoneticPr fontId="1"/>
  </si>
  <si>
    <r>
      <t>登録希望業種</t>
    </r>
    <r>
      <rPr>
        <sz val="10"/>
        <color rgb="FFFF0000"/>
        <rFont val="ＭＳ 明朝"/>
        <family val="1"/>
        <charset val="128"/>
      </rPr>
      <t>【物品】</t>
    </r>
    <rPh sb="0" eb="2">
      <t>トウロク</t>
    </rPh>
    <rPh sb="2" eb="4">
      <t>キボウ</t>
    </rPh>
    <phoneticPr fontId="1"/>
  </si>
  <si>
    <r>
      <t>登録希望業種</t>
    </r>
    <r>
      <rPr>
        <sz val="10"/>
        <color rgb="FFFF0000"/>
        <rFont val="ＭＳ 明朝"/>
        <family val="1"/>
        <charset val="128"/>
      </rPr>
      <t>【委託】</t>
    </r>
    <rPh sb="0" eb="2">
      <t>トウロク</t>
    </rPh>
    <rPh sb="2" eb="4">
      <t>キボウ</t>
    </rPh>
    <rPh sb="7" eb="9">
      <t>イタク</t>
    </rPh>
    <phoneticPr fontId="1"/>
  </si>
  <si>
    <t>※業種ｺーﾄﾞ「88」及び「99」の場合は、下記の欄に内容及び平均実績高を記入してください。</t>
    <phoneticPr fontId="1"/>
  </si>
  <si>
    <r>
      <t>登録希望業種</t>
    </r>
    <r>
      <rPr>
        <sz val="11"/>
        <color rgb="FFFF0000"/>
        <rFont val="ＭＳ 明朝"/>
        <family val="1"/>
        <charset val="128"/>
      </rPr>
      <t>【物品】</t>
    </r>
    <rPh sb="0" eb="2">
      <t>トウロク</t>
    </rPh>
    <rPh sb="2" eb="4">
      <t>キボウ</t>
    </rPh>
    <rPh sb="7" eb="9">
      <t>ブッピン</t>
    </rPh>
    <phoneticPr fontId="1"/>
  </si>
  <si>
    <r>
      <t>登録希望業種</t>
    </r>
    <r>
      <rPr>
        <sz val="11"/>
        <color rgb="FF0070C0"/>
        <rFont val="ＭＳ 明朝"/>
        <family val="1"/>
        <charset val="128"/>
      </rPr>
      <t>【委託】</t>
    </r>
    <rPh sb="0" eb="2">
      <t>トウロク</t>
    </rPh>
    <rPh sb="2" eb="4">
      <t>キボウ</t>
    </rPh>
    <rPh sb="7" eb="9">
      <t>イタク</t>
    </rPh>
    <phoneticPr fontId="1"/>
  </si>
  <si>
    <t>業種ｺーﾄﾞ</t>
    <phoneticPr fontId="1"/>
  </si>
  <si>
    <t>年間平均実績高（千円）</t>
    <phoneticPr fontId="1"/>
  </si>
  <si>
    <t xml:space="preserve"> 電話番号</t>
    <phoneticPr fontId="1"/>
  </si>
  <si>
    <t>リース</t>
    <phoneticPr fontId="2"/>
  </si>
  <si>
    <r>
      <t>入札参加入力票（物品・委託）　</t>
    </r>
    <r>
      <rPr>
        <b/>
        <sz val="16"/>
        <color rgb="FFFF0000"/>
        <rFont val="ＭＳ 明朝"/>
        <family val="1"/>
        <charset val="128"/>
      </rPr>
      <t>※入力専用</t>
    </r>
    <rPh sb="0" eb="2">
      <t>ニュウサツ</t>
    </rPh>
    <rPh sb="2" eb="4">
      <t>サンカ</t>
    </rPh>
    <rPh sb="4" eb="6">
      <t>ニュウリョク</t>
    </rPh>
    <rPh sb="6" eb="7">
      <t>ヒョウ</t>
    </rPh>
    <rPh sb="8" eb="10">
      <t>ブッピン</t>
    </rPh>
    <rPh sb="11" eb="13">
      <t>イタク</t>
    </rPh>
    <rPh sb="16" eb="18">
      <t>ニュウリョク</t>
    </rPh>
    <rPh sb="18" eb="20">
      <t>センヨウ</t>
    </rPh>
    <phoneticPr fontId="1"/>
  </si>
  <si>
    <t>① 水色の部分に必要事項を入力してください。</t>
    <rPh sb="2" eb="4">
      <t>ミズイロ</t>
    </rPh>
    <rPh sb="5" eb="7">
      <t>ブブン</t>
    </rPh>
    <rPh sb="8" eb="10">
      <t>ヒツヨウ</t>
    </rPh>
    <rPh sb="10" eb="12">
      <t>ジコウ</t>
    </rPh>
    <rPh sb="13" eb="15">
      <t>ニュウリョク</t>
    </rPh>
    <phoneticPr fontId="9"/>
  </si>
  <si>
    <t>←未記入のこと</t>
    <phoneticPr fontId="1"/>
  </si>
  <si>
    <t>千円</t>
    <phoneticPr fontId="9"/>
  </si>
  <si>
    <t>人</t>
    <phoneticPr fontId="9"/>
  </si>
  <si>
    <t>年</t>
    <rPh sb="0" eb="1">
      <t>ネン</t>
    </rPh>
    <phoneticPr fontId="9"/>
  </si>
  <si>
    <t>資本金</t>
    <phoneticPr fontId="1"/>
  </si>
  <si>
    <t>総職員数</t>
    <phoneticPr fontId="1"/>
  </si>
  <si>
    <t>事務職員数</t>
    <phoneticPr fontId="1"/>
  </si>
  <si>
    <t>技術職員数</t>
    <phoneticPr fontId="1"/>
  </si>
  <si>
    <t>営業年数</t>
    <phoneticPr fontId="1"/>
  </si>
  <si>
    <t>千円</t>
    <phoneticPr fontId="1"/>
  </si>
  <si>
    <t>人</t>
    <phoneticPr fontId="1"/>
  </si>
  <si>
    <t>年</t>
    <rPh sb="0" eb="1">
      <t>ネン</t>
    </rPh>
    <phoneticPr fontId="1"/>
  </si>
  <si>
    <t>資 本 金</t>
    <phoneticPr fontId="1"/>
  </si>
  <si>
    <t>事務職員数（A)</t>
    <phoneticPr fontId="1"/>
  </si>
  <si>
    <t>技術職員数（B)</t>
    <phoneticPr fontId="1"/>
  </si>
  <si>
    <t>総職員数（A+B)</t>
    <phoneticPr fontId="1"/>
  </si>
  <si>
    <t>※「登記簿上」と「事実上」で異なる場合は、「事実上住所」とする。</t>
    <phoneticPr fontId="1"/>
  </si>
  <si>
    <t>　年間委任を設定する場合のみ記入することとし、使用印鑑届兼委任状に記載した表記と同一とする。</t>
    <phoneticPr fontId="1"/>
  </si>
  <si>
    <t>住所　(※）</t>
    <phoneticPr fontId="1"/>
  </si>
  <si>
    <t>（千円）</t>
    <phoneticPr fontId="1"/>
  </si>
  <si>
    <t>内　　容</t>
    <rPh sb="0" eb="1">
      <t>ウチ</t>
    </rPh>
    <rPh sb="3" eb="4">
      <t>カタチ</t>
    </rPh>
    <phoneticPr fontId="1"/>
  </si>
  <si>
    <t>年間平均実績高(千円)</t>
    <rPh sb="4" eb="6">
      <t>ジッセキ</t>
    </rPh>
    <phoneticPr fontId="1"/>
  </si>
  <si>
    <t>　　　氏名</t>
    <phoneticPr fontId="1"/>
  </si>
  <si>
    <t>② 受付票シートをＡ４用紙に印刷の上、提出してください。</t>
    <rPh sb="2" eb="4">
      <t>ウケツケ</t>
    </rPh>
    <rPh sb="4" eb="5">
      <t>ヒョウ</t>
    </rPh>
    <rPh sb="14" eb="16">
      <t>インサツ</t>
    </rPh>
    <rPh sb="17" eb="18">
      <t>ウエ</t>
    </rPh>
    <rPh sb="19" eb="21">
      <t>テイシュツ</t>
    </rPh>
    <phoneticPr fontId="9"/>
  </si>
  <si>
    <r>
      <t>③ 入札参加入力票シート（表・裏）をＡ４用紙に</t>
    </r>
    <r>
      <rPr>
        <b/>
        <u/>
        <sz val="11"/>
        <rFont val="ＭＳ 明朝"/>
        <family val="1"/>
        <charset val="128"/>
      </rPr>
      <t>両面印刷</t>
    </r>
    <r>
      <rPr>
        <sz val="11"/>
        <rFont val="ＭＳ 明朝"/>
        <family val="1"/>
        <charset val="128"/>
      </rPr>
      <t>の上、提出してください。</t>
    </r>
    <rPh sb="2" eb="4">
      <t>ニュウサツ</t>
    </rPh>
    <rPh sb="4" eb="6">
      <t>サンカ</t>
    </rPh>
    <rPh sb="6" eb="8">
      <t>ニュウリョク</t>
    </rPh>
    <rPh sb="8" eb="9">
      <t>ヒョウ</t>
    </rPh>
    <rPh sb="13" eb="14">
      <t>オモテ</t>
    </rPh>
    <rPh sb="15" eb="16">
      <t>ウラ</t>
    </rPh>
    <rPh sb="20" eb="22">
      <t>ヨウシ</t>
    </rPh>
    <rPh sb="23" eb="25">
      <t>リョウメン</t>
    </rPh>
    <rPh sb="25" eb="27">
      <t>インサツ</t>
    </rPh>
    <rPh sb="31" eb="32">
      <t>ウエ</t>
    </rPh>
    <rPh sb="33" eb="35">
      <t>テイシュツ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</si>
</sst>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.4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6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8"/>
      <color indexed="64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1"/>
      <color indexed="64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70C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ECFF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ashDotDot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DotDot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DotDot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ashDotDot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ashDotDot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DotDot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38" fontId="8" fillId="0" borderId="0" applyFont="0" applyFill="0" applyBorder="0" applyAlignment="0" applyProtection="0">
      <alignment vertical="center"/>
    </xf>
    <xf numFmtId="0" fontId="3" fillId="0" borderId="0"/>
  </cellStyleXfs>
  <cellXfs count="193">
    <xf numFmtId="0" fontId="0" fillId="0" borderId="0" xfId="0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 shrinkToFit="1"/>
    </xf>
    <xf numFmtId="0" fontId="9" fillId="0" borderId="0" xfId="1" applyFont="1" applyAlignment="1">
      <alignment vertical="center"/>
    </xf>
    <xf numFmtId="0" fontId="9" fillId="0" borderId="20" xfId="1" applyFont="1" applyBorder="1" applyAlignment="1">
      <alignment horizontal="left" vertical="center"/>
    </xf>
    <xf numFmtId="0" fontId="9" fillId="0" borderId="25" xfId="1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0" xfId="1" applyFont="1" applyBorder="1" applyAlignment="1">
      <alignment horizontal="left" vertical="center"/>
    </xf>
    <xf numFmtId="0" fontId="9" fillId="0" borderId="31" xfId="1" applyFont="1" applyBorder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9" fillId="0" borderId="33" xfId="1" applyFont="1" applyBorder="1" applyAlignment="1">
      <alignment horizontal="left" vertical="center"/>
    </xf>
    <xf numFmtId="38" fontId="9" fillId="0" borderId="0" xfId="3" applyFont="1" applyBorder="1" applyAlignment="1">
      <alignment vertical="center"/>
    </xf>
    <xf numFmtId="0" fontId="9" fillId="0" borderId="36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2" fillId="0" borderId="0" xfId="1" applyAlignment="1">
      <alignment vertical="center"/>
    </xf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5" xfId="1" applyFont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12" fillId="0" borderId="0" xfId="4" applyFont="1"/>
    <xf numFmtId="0" fontId="3" fillId="0" borderId="0" xfId="4"/>
    <xf numFmtId="0" fontId="3" fillId="0" borderId="0" xfId="4" applyAlignment="1">
      <alignment vertical="center"/>
    </xf>
    <xf numFmtId="0" fontId="5" fillId="0" borderId="1" xfId="4" quotePrefix="1" applyFont="1" applyBorder="1" applyAlignment="1">
      <alignment horizontal="center" vertical="center"/>
    </xf>
    <xf numFmtId="0" fontId="5" fillId="0" borderId="15" xfId="4" applyFont="1" applyBorder="1" applyAlignment="1">
      <alignment vertical="center" shrinkToFit="1"/>
    </xf>
    <xf numFmtId="0" fontId="9" fillId="0" borderId="8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5" fillId="0" borderId="1" xfId="4" applyFont="1" applyBorder="1" applyAlignment="1">
      <alignment horizontal="center" vertical="center"/>
    </xf>
    <xf numFmtId="0" fontId="9" fillId="0" borderId="37" xfId="0" applyFont="1" applyBorder="1" applyAlignment="1">
      <alignment vertical="center" shrinkToFit="1"/>
    </xf>
    <xf numFmtId="0" fontId="9" fillId="0" borderId="10" xfId="1" applyFont="1" applyBorder="1" applyAlignment="1">
      <alignment vertical="center"/>
    </xf>
    <xf numFmtId="0" fontId="5" fillId="0" borderId="0" xfId="4" applyFont="1" applyAlignment="1">
      <alignment horizontal="center" shrinkToFit="1"/>
    </xf>
    <xf numFmtId="0" fontId="5" fillId="0" borderId="37" xfId="4" applyFont="1" applyBorder="1" applyAlignment="1">
      <alignment vertical="center" shrinkToFit="1"/>
    </xf>
    <xf numFmtId="0" fontId="5" fillId="0" borderId="37" xfId="4" applyFont="1" applyBorder="1" applyAlignment="1">
      <alignment horizontal="left" vertical="center" shrinkToFit="1"/>
    </xf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5" fillId="0" borderId="0" xfId="4" applyFont="1" applyAlignment="1">
      <alignment horizontal="left" vertical="center"/>
    </xf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vertical="center" shrinkToFit="1"/>
    </xf>
    <xf numFmtId="0" fontId="9" fillId="0" borderId="0" xfId="4" applyFont="1" applyAlignment="1">
      <alignment horizontal="center" shrinkToFit="1"/>
    </xf>
    <xf numFmtId="0" fontId="5" fillId="0" borderId="0" xfId="2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/>
    </xf>
    <xf numFmtId="0" fontId="5" fillId="0" borderId="42" xfId="4" applyFont="1" applyBorder="1" applyAlignment="1">
      <alignment vertical="center" shrinkToFit="1"/>
    </xf>
    <xf numFmtId="0" fontId="5" fillId="0" borderId="18" xfId="2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 shrinkToFit="1"/>
    </xf>
    <xf numFmtId="0" fontId="5" fillId="0" borderId="48" xfId="2" applyFont="1" applyBorder="1" applyAlignment="1">
      <alignment horizontal="left" vertical="center" wrapText="1"/>
    </xf>
    <xf numFmtId="0" fontId="5" fillId="0" borderId="0" xfId="4" applyFont="1" applyAlignment="1">
      <alignment vertical="center"/>
    </xf>
    <xf numFmtId="0" fontId="0" fillId="0" borderId="0" xfId="1" applyFont="1" applyAlignment="1">
      <alignment horizontal="left" vertical="center"/>
    </xf>
    <xf numFmtId="0" fontId="9" fillId="0" borderId="15" xfId="4" applyFont="1" applyBorder="1" applyAlignment="1">
      <alignment vertical="center" shrinkToFit="1"/>
    </xf>
    <xf numFmtId="0" fontId="14" fillId="0" borderId="15" xfId="4" applyFont="1" applyBorder="1" applyAlignment="1">
      <alignment vertical="center" shrinkToFit="1"/>
    </xf>
    <xf numFmtId="0" fontId="14" fillId="0" borderId="42" xfId="4" applyFont="1" applyBorder="1" applyAlignment="1">
      <alignment vertical="center" shrinkToFit="1"/>
    </xf>
    <xf numFmtId="0" fontId="9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38" fontId="9" fillId="0" borderId="29" xfId="3" applyFont="1" applyFill="1" applyBorder="1" applyAlignment="1" applyProtection="1">
      <alignment horizontal="right"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38" fontId="20" fillId="0" borderId="0" xfId="3" applyFont="1" applyBorder="1" applyAlignment="1">
      <alignment vertical="center"/>
    </xf>
    <xf numFmtId="38" fontId="9" fillId="3" borderId="19" xfId="3" applyFont="1" applyFill="1" applyBorder="1" applyAlignment="1" applyProtection="1">
      <alignment horizontal="right" vertical="center"/>
      <protection locked="0"/>
    </xf>
    <xf numFmtId="38" fontId="9" fillId="3" borderId="29" xfId="3" applyFont="1" applyFill="1" applyBorder="1" applyAlignment="1" applyProtection="1">
      <alignment horizontal="right" vertical="center"/>
      <protection locked="0"/>
    </xf>
    <xf numFmtId="38" fontId="9" fillId="3" borderId="24" xfId="3" applyFont="1" applyFill="1" applyBorder="1" applyAlignment="1" applyProtection="1">
      <alignment horizontal="right" vertical="center"/>
      <protection locked="0"/>
    </xf>
    <xf numFmtId="0" fontId="9" fillId="3" borderId="31" xfId="0" applyFont="1" applyFill="1" applyBorder="1" applyAlignment="1" applyProtection="1">
      <alignment horizontal="center" vertical="center"/>
      <protection locked="0"/>
    </xf>
    <xf numFmtId="0" fontId="9" fillId="3" borderId="36" xfId="0" applyFont="1" applyFill="1" applyBorder="1" applyAlignment="1" applyProtection="1">
      <alignment horizontal="center" vertical="center"/>
      <protection locked="0"/>
    </xf>
    <xf numFmtId="0" fontId="9" fillId="3" borderId="30" xfId="0" applyFont="1" applyFill="1" applyBorder="1" applyAlignment="1" applyProtection="1">
      <alignment horizontal="center" vertical="center"/>
      <protection locked="0"/>
    </xf>
    <xf numFmtId="38" fontId="9" fillId="3" borderId="28" xfId="3" applyFont="1" applyFill="1" applyBorder="1" applyAlignment="1" applyProtection="1">
      <alignment vertical="center"/>
      <protection locked="0"/>
    </xf>
    <xf numFmtId="38" fontId="9" fillId="3" borderId="29" xfId="3" applyFont="1" applyFill="1" applyBorder="1" applyAlignment="1" applyProtection="1">
      <alignment vertical="center"/>
      <protection locked="0"/>
    </xf>
    <xf numFmtId="38" fontId="9" fillId="3" borderId="24" xfId="3" applyFont="1" applyFill="1" applyBorder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horizontal="left" vertical="center" shrinkToFit="1"/>
      <protection locked="0"/>
    </xf>
    <xf numFmtId="0" fontId="9" fillId="3" borderId="23" xfId="0" applyFont="1" applyFill="1" applyBorder="1" applyAlignment="1" applyProtection="1">
      <alignment horizontal="left" vertical="center" shrinkToFit="1"/>
      <protection locked="0"/>
    </xf>
    <xf numFmtId="0" fontId="9" fillId="0" borderId="60" xfId="1" applyFont="1" applyBorder="1" applyAlignment="1">
      <alignment vertical="center"/>
    </xf>
    <xf numFmtId="0" fontId="9" fillId="0" borderId="61" xfId="1" applyFont="1" applyBorder="1" applyAlignment="1">
      <alignment vertical="center"/>
    </xf>
    <xf numFmtId="0" fontId="3" fillId="0" borderId="0" xfId="4" applyAlignment="1">
      <alignment vertical="center" justifyLastLine="1"/>
    </xf>
    <xf numFmtId="0" fontId="3" fillId="0" borderId="0" xfId="4" applyAlignment="1">
      <alignment horizontal="center" vertical="center" shrinkToFit="1"/>
    </xf>
    <xf numFmtId="0" fontId="9" fillId="0" borderId="0" xfId="4" applyFont="1" applyAlignment="1">
      <alignment vertical="center" shrinkToFit="1"/>
    </xf>
    <xf numFmtId="0" fontId="9" fillId="0" borderId="36" xfId="4" quotePrefix="1" applyFont="1" applyBorder="1" applyAlignment="1">
      <alignment horizontal="center" vertical="center"/>
    </xf>
    <xf numFmtId="0" fontId="9" fillId="0" borderId="29" xfId="1" applyFont="1" applyBorder="1" applyAlignment="1">
      <alignment vertical="center"/>
    </xf>
    <xf numFmtId="0" fontId="9" fillId="0" borderId="30" xfId="4" quotePrefix="1" applyFont="1" applyBorder="1" applyAlignment="1">
      <alignment horizontal="center" vertical="center"/>
    </xf>
    <xf numFmtId="0" fontId="5" fillId="0" borderId="32" xfId="4" quotePrefix="1" applyFont="1" applyBorder="1" applyAlignment="1">
      <alignment horizontal="center" vertical="center"/>
    </xf>
    <xf numFmtId="0" fontId="5" fillId="0" borderId="63" xfId="4" applyFont="1" applyBorder="1" applyAlignment="1">
      <alignment vertical="center" shrinkToFit="1"/>
    </xf>
    <xf numFmtId="0" fontId="9" fillId="0" borderId="46" xfId="1" applyFont="1" applyBorder="1" applyAlignment="1">
      <alignment vertical="center"/>
    </xf>
    <xf numFmtId="0" fontId="9" fillId="0" borderId="23" xfId="1" applyFont="1" applyBorder="1" applyAlignment="1">
      <alignment vertical="center"/>
    </xf>
    <xf numFmtId="0" fontId="9" fillId="0" borderId="59" xfId="1" applyFont="1" applyBorder="1" applyAlignment="1">
      <alignment vertical="center"/>
    </xf>
    <xf numFmtId="0" fontId="9" fillId="0" borderId="64" xfId="1" applyFont="1" applyBorder="1" applyAlignment="1">
      <alignment vertical="center"/>
    </xf>
    <xf numFmtId="0" fontId="9" fillId="0" borderId="65" xfId="1" applyFont="1" applyBorder="1" applyAlignment="1">
      <alignment vertical="center"/>
    </xf>
    <xf numFmtId="0" fontId="9" fillId="0" borderId="24" xfId="1" applyFont="1" applyBorder="1" applyAlignment="1">
      <alignment vertical="center"/>
    </xf>
    <xf numFmtId="0" fontId="5" fillId="0" borderId="30" xfId="4" applyFont="1" applyBorder="1" applyAlignment="1">
      <alignment horizontal="center" vertical="center" wrapText="1"/>
    </xf>
    <xf numFmtId="0" fontId="9" fillId="0" borderId="0" xfId="4" quotePrefix="1" applyFont="1" applyAlignment="1">
      <alignment horizontal="center" vertical="center"/>
    </xf>
    <xf numFmtId="0" fontId="5" fillId="0" borderId="32" xfId="4" applyFont="1" applyBorder="1" applyAlignment="1">
      <alignment horizontal="center" vertical="center"/>
    </xf>
    <xf numFmtId="0" fontId="5" fillId="0" borderId="31" xfId="4" applyFont="1" applyBorder="1" applyAlignment="1">
      <alignment horizontal="center" vertical="center" wrapText="1"/>
    </xf>
    <xf numFmtId="0" fontId="9" fillId="0" borderId="7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68" xfId="1" applyFont="1" applyBorder="1" applyAlignment="1">
      <alignment vertical="center"/>
    </xf>
    <xf numFmtId="0" fontId="9" fillId="0" borderId="69" xfId="1" applyFont="1" applyBorder="1" applyAlignment="1">
      <alignment vertical="center"/>
    </xf>
    <xf numFmtId="0" fontId="9" fillId="0" borderId="28" xfId="1" applyFont="1" applyBorder="1" applyAlignment="1">
      <alignment vertical="center"/>
    </xf>
    <xf numFmtId="0" fontId="3" fillId="0" borderId="33" xfId="4" applyBorder="1" applyAlignment="1">
      <alignment horizontal="center" vertical="center" wrapText="1" shrinkToFit="1"/>
    </xf>
    <xf numFmtId="0" fontId="9" fillId="0" borderId="31" xfId="4" quotePrefix="1" applyFont="1" applyBorder="1" applyAlignment="1">
      <alignment horizontal="center" vertical="center"/>
    </xf>
    <xf numFmtId="0" fontId="3" fillId="0" borderId="30" xfId="4" applyBorder="1" applyAlignment="1">
      <alignment horizontal="center" vertical="center" wrapText="1" shrinkToFit="1"/>
    </xf>
    <xf numFmtId="0" fontId="3" fillId="0" borderId="70" xfId="4" applyBorder="1" applyAlignment="1">
      <alignment horizontal="center" vertical="center" wrapText="1" shrinkToFit="1"/>
    </xf>
    <xf numFmtId="0" fontId="3" fillId="0" borderId="63" xfId="4" applyBorder="1" applyAlignment="1">
      <alignment horizontal="distributed" vertical="center" indent="1"/>
    </xf>
    <xf numFmtId="0" fontId="9" fillId="0" borderId="0" xfId="1" applyFont="1" applyAlignment="1">
      <alignment horizontal="left" vertical="center" wrapText="1"/>
    </xf>
    <xf numFmtId="0" fontId="9" fillId="3" borderId="18" xfId="0" applyFont="1" applyFill="1" applyBorder="1" applyAlignment="1" applyProtection="1">
      <alignment horizontal="left" vertical="center" shrinkToFit="1"/>
      <protection locked="0"/>
    </xf>
    <xf numFmtId="0" fontId="9" fillId="3" borderId="19" xfId="0" applyFont="1" applyFill="1" applyBorder="1" applyAlignment="1" applyProtection="1">
      <alignment horizontal="left" vertical="center" shrinkToFit="1"/>
      <protection locked="0"/>
    </xf>
    <xf numFmtId="0" fontId="9" fillId="3" borderId="26" xfId="0" applyFont="1" applyFill="1" applyBorder="1" applyAlignment="1" applyProtection="1">
      <alignment horizontal="left" vertical="center" shrinkToFit="1"/>
      <protection locked="0"/>
    </xf>
    <xf numFmtId="0" fontId="9" fillId="3" borderId="27" xfId="0" applyFont="1" applyFill="1" applyBorder="1" applyAlignment="1" applyProtection="1">
      <alignment horizontal="left" vertical="center" shrinkToFit="1"/>
      <protection locked="0"/>
    </xf>
    <xf numFmtId="0" fontId="9" fillId="3" borderId="34" xfId="0" applyFont="1" applyFill="1" applyBorder="1" applyAlignment="1" applyProtection="1">
      <alignment horizontal="left" vertical="center" shrinkToFit="1"/>
      <protection locked="0"/>
    </xf>
    <xf numFmtId="0" fontId="9" fillId="3" borderId="35" xfId="0" applyFont="1" applyFill="1" applyBorder="1" applyAlignment="1" applyProtection="1">
      <alignment horizontal="left" vertical="center" shrinkToFit="1"/>
      <protection locked="0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41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wrapText="1" shrinkToFit="1"/>
    </xf>
    <xf numFmtId="0" fontId="5" fillId="0" borderId="43" xfId="0" applyFont="1" applyBorder="1" applyAlignment="1">
      <alignment horizontal="center" vertical="center" wrapText="1" shrinkToFit="1"/>
    </xf>
    <xf numFmtId="0" fontId="9" fillId="3" borderId="44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45" xfId="0" applyFont="1" applyFill="1" applyBorder="1" applyAlignment="1" applyProtection="1">
      <alignment horizontal="center" vertical="center"/>
      <protection locked="0"/>
    </xf>
    <xf numFmtId="0" fontId="9" fillId="3" borderId="46" xfId="0" applyFont="1" applyFill="1" applyBorder="1" applyAlignment="1" applyProtection="1">
      <alignment horizontal="center" vertical="center"/>
      <protection locked="0"/>
    </xf>
    <xf numFmtId="0" fontId="17" fillId="0" borderId="47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0" fontId="9" fillId="3" borderId="9" xfId="0" applyFont="1" applyFill="1" applyBorder="1" applyAlignment="1" applyProtection="1">
      <alignment horizontal="left" vertical="center" shrinkToFit="1"/>
      <protection locked="0"/>
    </xf>
    <xf numFmtId="0" fontId="9" fillId="3" borderId="28" xfId="0" applyFont="1" applyFill="1" applyBorder="1" applyAlignment="1" applyProtection="1">
      <alignment horizontal="left" vertical="center" shrinkToFit="1"/>
      <protection locked="0"/>
    </xf>
    <xf numFmtId="0" fontId="9" fillId="3" borderId="23" xfId="0" applyFont="1" applyFill="1" applyBorder="1" applyAlignment="1" applyProtection="1">
      <alignment horizontal="left" vertical="center" shrinkToFit="1"/>
      <protection locked="0"/>
    </xf>
    <xf numFmtId="0" fontId="9" fillId="3" borderId="24" xfId="0" applyFont="1" applyFill="1" applyBorder="1" applyAlignment="1" applyProtection="1">
      <alignment horizontal="left" vertical="center" shrinkToFit="1"/>
      <protection locked="0"/>
    </xf>
    <xf numFmtId="0" fontId="9" fillId="3" borderId="21" xfId="0" applyFont="1" applyFill="1" applyBorder="1" applyAlignment="1" applyProtection="1">
      <alignment horizontal="left" vertical="center" shrinkToFit="1"/>
      <protection locked="0"/>
    </xf>
    <xf numFmtId="0" fontId="9" fillId="3" borderId="22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3" borderId="26" xfId="1" applyFont="1" applyFill="1" applyBorder="1" applyAlignment="1" applyProtection="1">
      <alignment horizontal="left" vertical="center" shrinkToFit="1"/>
      <protection locked="0"/>
    </xf>
    <xf numFmtId="0" fontId="9" fillId="3" borderId="27" xfId="1" applyFont="1" applyFill="1" applyBorder="1" applyAlignment="1" applyProtection="1">
      <alignment horizontal="left" vertical="center" shrinkToFit="1"/>
      <protection locked="0"/>
    </xf>
    <xf numFmtId="0" fontId="9" fillId="0" borderId="49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 wrapText="1"/>
    </xf>
    <xf numFmtId="0" fontId="9" fillId="0" borderId="47" xfId="1" applyFont="1" applyBorder="1" applyAlignment="1">
      <alignment horizontal="left" vertical="center" wrapText="1"/>
    </xf>
    <xf numFmtId="0" fontId="9" fillId="0" borderId="52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12" fillId="0" borderId="11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2" fillId="0" borderId="12" xfId="1" applyFont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60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 justifyLastLine="1"/>
    </xf>
    <xf numFmtId="0" fontId="13" fillId="0" borderId="13" xfId="1" applyFont="1" applyBorder="1" applyAlignment="1">
      <alignment horizontal="center" vertical="center" justifyLastLine="1"/>
    </xf>
    <xf numFmtId="0" fontId="13" fillId="0" borderId="14" xfId="1" applyFont="1" applyBorder="1" applyAlignment="1">
      <alignment horizontal="center" vertical="center" justifyLastLine="1"/>
    </xf>
    <xf numFmtId="0" fontId="12" fillId="0" borderId="61" xfId="1" applyFont="1" applyBorder="1" applyAlignment="1">
      <alignment horizontal="center" vertical="center"/>
    </xf>
    <xf numFmtId="0" fontId="12" fillId="0" borderId="62" xfId="1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0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1" applyFont="1" applyAlignment="1">
      <alignment horizontal="center" vertical="center" shrinkToFit="1"/>
    </xf>
    <xf numFmtId="0" fontId="0" fillId="0" borderId="0" xfId="1" applyFont="1" applyAlignment="1">
      <alignment horizontal="center" vertical="center"/>
    </xf>
    <xf numFmtId="0" fontId="5" fillId="0" borderId="5" xfId="4" quotePrefix="1" applyFont="1" applyBorder="1" applyAlignment="1">
      <alignment horizontal="left" vertical="center" shrinkToFit="1"/>
    </xf>
    <xf numFmtId="0" fontId="5" fillId="0" borderId="67" xfId="4" quotePrefix="1" applyFont="1" applyBorder="1" applyAlignment="1">
      <alignment horizontal="left" vertical="center" shrinkToFit="1"/>
    </xf>
    <xf numFmtId="0" fontId="5" fillId="0" borderId="59" xfId="4" quotePrefix="1" applyFont="1" applyBorder="1" applyAlignment="1">
      <alignment horizontal="left" vertical="center" shrinkToFit="1"/>
    </xf>
    <xf numFmtId="0" fontId="5" fillId="0" borderId="66" xfId="4" quotePrefix="1" applyFont="1" applyBorder="1" applyAlignment="1">
      <alignment horizontal="left" vertical="center" shrinkToFit="1"/>
    </xf>
    <xf numFmtId="0" fontId="3" fillId="0" borderId="71" xfId="4" applyBorder="1" applyAlignment="1">
      <alignment horizontal="distributed" vertical="center" indent="1"/>
    </xf>
    <xf numFmtId="0" fontId="3" fillId="0" borderId="32" xfId="4" applyBorder="1" applyAlignment="1">
      <alignment horizontal="distributed" vertical="center" indent="1"/>
    </xf>
    <xf numFmtId="0" fontId="3" fillId="0" borderId="58" xfId="4" applyBorder="1" applyAlignment="1">
      <alignment horizontal="distributed" vertical="center" indent="1"/>
    </xf>
    <xf numFmtId="0" fontId="3" fillId="0" borderId="47" xfId="4" applyBorder="1" applyAlignment="1">
      <alignment horizontal="right" vertical="center"/>
    </xf>
    <xf numFmtId="0" fontId="3" fillId="0" borderId="57" xfId="4" applyBorder="1" applyAlignment="1">
      <alignment horizontal="right" vertical="center"/>
    </xf>
    <xf numFmtId="0" fontId="3" fillId="0" borderId="54" xfId="4" applyBorder="1" applyAlignment="1">
      <alignment horizontal="center" vertical="center" justifyLastLine="1"/>
    </xf>
    <xf numFmtId="0" fontId="3" fillId="0" borderId="56" xfId="4" applyBorder="1" applyAlignment="1">
      <alignment horizontal="center" vertical="center" justifyLastLine="1"/>
    </xf>
    <xf numFmtId="0" fontId="3" fillId="0" borderId="55" xfId="4" applyBorder="1" applyAlignment="1">
      <alignment horizontal="center" vertical="center" wrapText="1" shrinkToFit="1"/>
    </xf>
    <xf numFmtId="0" fontId="3" fillId="0" borderId="72" xfId="4" applyBorder="1" applyAlignment="1">
      <alignment horizontal="center" vertical="center" wrapText="1" shrinkToFit="1"/>
    </xf>
    <xf numFmtId="0" fontId="5" fillId="0" borderId="0" xfId="2" applyFont="1" applyAlignment="1">
      <alignment horizontal="left" vertical="center" wrapText="1"/>
    </xf>
    <xf numFmtId="0" fontId="9" fillId="0" borderId="32" xfId="4" applyFont="1" applyBorder="1" applyAlignment="1">
      <alignment horizontal="left" shrinkToFit="1"/>
    </xf>
    <xf numFmtId="0" fontId="5" fillId="0" borderId="32" xfId="4" applyFont="1" applyBorder="1" applyAlignment="1">
      <alignment horizontal="center" shrinkToFit="1"/>
    </xf>
    <xf numFmtId="0" fontId="5" fillId="0" borderId="0" xfId="4" applyFont="1" applyAlignment="1">
      <alignment horizontal="left" vertical="center"/>
    </xf>
    <xf numFmtId="0" fontId="3" fillId="0" borderId="38" xfId="4" applyBorder="1" applyAlignment="1">
      <alignment horizontal="distributed" vertical="center" indent="1"/>
    </xf>
    <xf numFmtId="0" fontId="3" fillId="0" borderId="39" xfId="4" applyBorder="1" applyAlignment="1">
      <alignment horizontal="distributed" vertical="center" indent="1"/>
    </xf>
    <xf numFmtId="0" fontId="3" fillId="0" borderId="40" xfId="4" applyBorder="1" applyAlignment="1">
      <alignment horizontal="distributed" vertical="center" indent="1"/>
    </xf>
  </cellXfs>
  <cellStyles count="5">
    <cellStyle name="桁区切り" xfId="3" builtinId="6"/>
    <cellStyle name="標準" xfId="0" builtinId="0"/>
    <cellStyle name="標準_提出要領(建設工事業)" xfId="1" xr:uid="{00000000-0005-0000-0000-000002000000}"/>
    <cellStyle name="標準_入札参加受付表（建設工事）裏" xfId="4" xr:uid="{00000000-0005-0000-0000-000003000000}"/>
    <cellStyle name="標準_入札参加受付表（測量）裏" xfId="2" xr:uid="{00000000-0005-0000-0000-000004000000}"/>
  </cellStyles>
  <dxfs count="0"/>
  <tableStyles count="0" defaultTableStyle="TableStyleMedium9" defaultPivotStyle="PivotStyleLight16"/>
  <colors>
    <mruColors>
      <color rgb="FFCCECFF"/>
      <color rgb="FFFFFF99"/>
      <color rgb="FFFF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R64"/>
  <sheetViews>
    <sheetView tabSelected="1" zoomScaleNormal="100" zoomScaleSheetLayoutView="100" workbookViewId="0">
      <selection activeCell="D10" sqref="D10:E10"/>
    </sheetView>
  </sheetViews>
  <sheetFormatPr defaultColWidth="9" defaultRowHeight="14.4" x14ac:dyDescent="0.2"/>
  <cols>
    <col min="1" max="1" width="1.19921875" style="1" customWidth="1"/>
    <col min="2" max="2" width="2.59765625" style="1" customWidth="1"/>
    <col min="3" max="3" width="17.69921875" style="1" customWidth="1"/>
    <col min="4" max="4" width="24.3984375" style="1" customWidth="1"/>
    <col min="5" max="5" width="38" style="1" customWidth="1"/>
    <col min="6" max="7" width="5.59765625" style="2" customWidth="1"/>
    <col min="8" max="8" width="5.59765625" style="1" customWidth="1"/>
    <col min="9" max="9" width="8.09765625" style="1" customWidth="1"/>
    <col min="10" max="10" width="25" style="3" customWidth="1"/>
    <col min="11" max="11" width="18.69921875" style="1" customWidth="1"/>
    <col min="12" max="16384" width="9" style="2"/>
  </cols>
  <sheetData>
    <row r="1" spans="2:11" ht="11.25" customHeight="1" x14ac:dyDescent="0.2"/>
    <row r="2" spans="2:11" ht="26.25" customHeight="1" x14ac:dyDescent="0.2">
      <c r="B2" s="61" t="s">
        <v>105</v>
      </c>
      <c r="C2" s="60"/>
      <c r="D2" s="60"/>
      <c r="E2" s="60"/>
    </row>
    <row r="3" spans="2:11" ht="11.25" customHeight="1" thickBot="1" x14ac:dyDescent="0.25">
      <c r="B3" s="2"/>
      <c r="C3" s="2"/>
      <c r="D3" s="2"/>
      <c r="E3" s="2"/>
    </row>
    <row r="4" spans="2:11" s="1" customFormat="1" ht="18.75" customHeight="1" x14ac:dyDescent="0.2">
      <c r="B4" s="139" t="s">
        <v>106</v>
      </c>
      <c r="C4" s="140"/>
      <c r="D4" s="140"/>
      <c r="E4" s="141"/>
      <c r="F4" s="2"/>
      <c r="G4" s="2"/>
      <c r="H4" s="116" t="s">
        <v>96</v>
      </c>
      <c r="I4" s="117"/>
      <c r="J4" s="118"/>
      <c r="K4" s="119" t="s">
        <v>44</v>
      </c>
    </row>
    <row r="5" spans="2:11" s="1" customFormat="1" ht="18.75" customHeight="1" x14ac:dyDescent="0.2">
      <c r="B5" s="144" t="s">
        <v>130</v>
      </c>
      <c r="C5" s="135"/>
      <c r="D5" s="135"/>
      <c r="E5" s="145"/>
      <c r="F5" s="2"/>
      <c r="G5" s="2"/>
      <c r="H5" s="49" t="s">
        <v>15</v>
      </c>
      <c r="I5" s="47" t="s">
        <v>3</v>
      </c>
      <c r="J5" s="48" t="s">
        <v>11</v>
      </c>
      <c r="K5" s="120"/>
    </row>
    <row r="6" spans="2:11" ht="18.75" customHeight="1" thickBot="1" x14ac:dyDescent="0.25">
      <c r="B6" s="146" t="s">
        <v>131</v>
      </c>
      <c r="C6" s="147"/>
      <c r="D6" s="147"/>
      <c r="E6" s="148"/>
      <c r="H6" s="70"/>
      <c r="I6" s="7" t="s">
        <v>16</v>
      </c>
      <c r="J6" s="57" t="s">
        <v>46</v>
      </c>
      <c r="K6" s="73"/>
    </row>
    <row r="7" spans="2:11" ht="18.75" customHeight="1" x14ac:dyDescent="0.2">
      <c r="B7" s="142"/>
      <c r="C7" s="142"/>
      <c r="D7" s="142"/>
      <c r="E7" s="142"/>
      <c r="H7" s="71"/>
      <c r="I7" s="8" t="s">
        <v>4</v>
      </c>
      <c r="J7" s="57" t="s">
        <v>47</v>
      </c>
      <c r="K7" s="74"/>
    </row>
    <row r="8" spans="2:11" ht="18.75" customHeight="1" x14ac:dyDescent="0.2">
      <c r="B8" s="2"/>
      <c r="C8" s="2"/>
      <c r="D8" s="2"/>
      <c r="E8" s="2"/>
      <c r="H8" s="71"/>
      <c r="I8" s="8" t="s">
        <v>5</v>
      </c>
      <c r="J8" s="57" t="s">
        <v>48</v>
      </c>
      <c r="K8" s="74"/>
    </row>
    <row r="9" spans="2:11" ht="18.75" customHeight="1" x14ac:dyDescent="0.2">
      <c r="B9" s="1" t="s">
        <v>13</v>
      </c>
      <c r="C9" s="4"/>
      <c r="H9" s="71"/>
      <c r="I9" s="8" t="s">
        <v>20</v>
      </c>
      <c r="J9" s="57" t="s">
        <v>49</v>
      </c>
      <c r="K9" s="74"/>
    </row>
    <row r="10" spans="2:11" ht="18.75" customHeight="1" x14ac:dyDescent="0.2">
      <c r="C10" s="5" t="s">
        <v>14</v>
      </c>
      <c r="D10" s="133"/>
      <c r="E10" s="134"/>
      <c r="H10" s="71"/>
      <c r="I10" s="8" t="s">
        <v>6</v>
      </c>
      <c r="J10" s="58" t="s">
        <v>50</v>
      </c>
      <c r="K10" s="74"/>
    </row>
    <row r="11" spans="2:11" ht="18.75" customHeight="1" x14ac:dyDescent="0.2">
      <c r="C11" s="6" t="s">
        <v>125</v>
      </c>
      <c r="D11" s="137"/>
      <c r="E11" s="138"/>
      <c r="H11" s="71"/>
      <c r="I11" s="8" t="s">
        <v>7</v>
      </c>
      <c r="J11" s="57" t="s">
        <v>51</v>
      </c>
      <c r="K11" s="74"/>
    </row>
    <row r="12" spans="2:11" ht="18.75" customHeight="1" x14ac:dyDescent="0.2">
      <c r="C12" s="5" t="s">
        <v>17</v>
      </c>
      <c r="D12" s="110"/>
      <c r="E12" s="111"/>
      <c r="H12" s="71"/>
      <c r="I12" s="8" t="s">
        <v>8</v>
      </c>
      <c r="J12" s="57" t="s">
        <v>52</v>
      </c>
      <c r="K12" s="74"/>
    </row>
    <row r="13" spans="2:11" ht="18.75" customHeight="1" x14ac:dyDescent="0.2">
      <c r="C13" s="9" t="s">
        <v>18</v>
      </c>
      <c r="D13" s="131"/>
      <c r="E13" s="132"/>
      <c r="H13" s="71"/>
      <c r="I13" s="8" t="s">
        <v>9</v>
      </c>
      <c r="J13" s="57" t="s">
        <v>53</v>
      </c>
      <c r="K13" s="74"/>
    </row>
    <row r="14" spans="2:11" ht="18.75" customHeight="1" x14ac:dyDescent="0.2">
      <c r="C14" s="10" t="s">
        <v>19</v>
      </c>
      <c r="D14" s="129"/>
      <c r="E14" s="130"/>
      <c r="H14" s="71"/>
      <c r="I14" s="8" t="s">
        <v>10</v>
      </c>
      <c r="J14" s="57" t="s">
        <v>54</v>
      </c>
      <c r="K14" s="74"/>
    </row>
    <row r="15" spans="2:11" ht="18.75" customHeight="1" x14ac:dyDescent="0.2">
      <c r="C15" s="6" t="s">
        <v>21</v>
      </c>
      <c r="D15" s="112"/>
      <c r="E15" s="113"/>
      <c r="H15" s="71"/>
      <c r="I15" s="8">
        <v>10</v>
      </c>
      <c r="J15" s="58" t="s">
        <v>55</v>
      </c>
      <c r="K15" s="74"/>
    </row>
    <row r="16" spans="2:11" ht="18.75" customHeight="1" x14ac:dyDescent="0.2">
      <c r="C16" s="5" t="s">
        <v>22</v>
      </c>
      <c r="D16" s="110"/>
      <c r="E16" s="111"/>
      <c r="H16" s="71"/>
      <c r="I16" s="8">
        <v>11</v>
      </c>
      <c r="J16" s="57" t="s">
        <v>56</v>
      </c>
      <c r="K16" s="74"/>
    </row>
    <row r="17" spans="2:11" ht="18.75" customHeight="1" x14ac:dyDescent="0.2">
      <c r="C17" s="9" t="s">
        <v>23</v>
      </c>
      <c r="D17" s="131"/>
      <c r="E17" s="132"/>
      <c r="H17" s="71"/>
      <c r="I17" s="8">
        <v>12</v>
      </c>
      <c r="J17" s="57" t="s">
        <v>57</v>
      </c>
      <c r="K17" s="74"/>
    </row>
    <row r="18" spans="2:11" ht="18.75" customHeight="1" x14ac:dyDescent="0.2">
      <c r="C18" s="143" t="s">
        <v>123</v>
      </c>
      <c r="D18" s="143"/>
      <c r="E18" s="143"/>
      <c r="H18" s="71"/>
      <c r="I18" s="8">
        <v>13</v>
      </c>
      <c r="J18" s="57" t="s">
        <v>58</v>
      </c>
      <c r="K18" s="74"/>
    </row>
    <row r="19" spans="2:11" ht="18.75" customHeight="1" x14ac:dyDescent="0.2">
      <c r="C19" s="109"/>
      <c r="D19" s="109"/>
      <c r="E19" s="109"/>
      <c r="H19" s="71"/>
      <c r="I19" s="8">
        <v>14</v>
      </c>
      <c r="J19" s="57" t="s">
        <v>59</v>
      </c>
      <c r="K19" s="74"/>
    </row>
    <row r="20" spans="2:11" ht="18.75" customHeight="1" x14ac:dyDescent="0.2">
      <c r="B20" s="4" t="s">
        <v>24</v>
      </c>
      <c r="D20" s="11"/>
      <c r="E20" s="11"/>
      <c r="H20" s="71"/>
      <c r="I20" s="8">
        <v>15</v>
      </c>
      <c r="J20" s="57" t="s">
        <v>60</v>
      </c>
      <c r="K20" s="74"/>
    </row>
    <row r="21" spans="2:11" ht="18.75" customHeight="1" x14ac:dyDescent="0.2">
      <c r="B21" s="4"/>
      <c r="C21" s="135" t="s">
        <v>124</v>
      </c>
      <c r="D21" s="135"/>
      <c r="E21" s="135"/>
      <c r="H21" s="71"/>
      <c r="I21" s="8">
        <v>16</v>
      </c>
      <c r="J21" s="57" t="s">
        <v>61</v>
      </c>
      <c r="K21" s="74"/>
    </row>
    <row r="22" spans="2:11" ht="18.75" customHeight="1" x14ac:dyDescent="0.2">
      <c r="B22" s="4"/>
      <c r="C22" s="136"/>
      <c r="D22" s="136"/>
      <c r="E22" s="136"/>
      <c r="H22" s="71"/>
      <c r="I22" s="8">
        <v>17</v>
      </c>
      <c r="J22" s="57" t="s">
        <v>62</v>
      </c>
      <c r="K22" s="74"/>
    </row>
    <row r="23" spans="2:11" ht="18.75" customHeight="1" x14ac:dyDescent="0.2">
      <c r="C23" s="5" t="s">
        <v>25</v>
      </c>
      <c r="D23" s="110"/>
      <c r="E23" s="111"/>
      <c r="H23" s="71"/>
      <c r="I23" s="8">
        <v>18</v>
      </c>
      <c r="J23" s="57" t="s">
        <v>63</v>
      </c>
      <c r="K23" s="74"/>
    </row>
    <row r="24" spans="2:11" ht="18.75" customHeight="1" x14ac:dyDescent="0.2">
      <c r="C24" s="6" t="s">
        <v>26</v>
      </c>
      <c r="D24" s="112"/>
      <c r="E24" s="113"/>
      <c r="H24" s="71"/>
      <c r="I24" s="8">
        <v>19</v>
      </c>
      <c r="J24" s="57" t="s">
        <v>64</v>
      </c>
      <c r="K24" s="74"/>
    </row>
    <row r="25" spans="2:11" ht="18.75" customHeight="1" x14ac:dyDescent="0.2">
      <c r="C25" s="12" t="s">
        <v>27</v>
      </c>
      <c r="D25" s="114"/>
      <c r="E25" s="115"/>
      <c r="H25" s="71"/>
      <c r="I25" s="8">
        <v>20</v>
      </c>
      <c r="J25" s="57" t="s">
        <v>65</v>
      </c>
      <c r="K25" s="74"/>
    </row>
    <row r="26" spans="2:11" ht="18.75" customHeight="1" x14ac:dyDescent="0.2">
      <c r="C26" s="10" t="s">
        <v>28</v>
      </c>
      <c r="D26" s="129"/>
      <c r="E26" s="130"/>
      <c r="H26" s="71"/>
      <c r="I26" s="8">
        <v>21</v>
      </c>
      <c r="J26" s="57" t="s">
        <v>66</v>
      </c>
      <c r="K26" s="74"/>
    </row>
    <row r="27" spans="2:11" ht="18.75" customHeight="1" x14ac:dyDescent="0.2">
      <c r="C27" s="6" t="s">
        <v>29</v>
      </c>
      <c r="D27" s="112"/>
      <c r="E27" s="113"/>
      <c r="H27" s="71"/>
      <c r="I27" s="8">
        <v>22</v>
      </c>
      <c r="J27" s="57" t="s">
        <v>67</v>
      </c>
      <c r="K27" s="74"/>
    </row>
    <row r="28" spans="2:11" ht="18.75" customHeight="1" x14ac:dyDescent="0.2">
      <c r="C28" s="5" t="s">
        <v>22</v>
      </c>
      <c r="D28" s="110"/>
      <c r="E28" s="111"/>
      <c r="H28" s="71"/>
      <c r="I28" s="8">
        <v>23</v>
      </c>
      <c r="J28" s="57" t="s">
        <v>68</v>
      </c>
      <c r="K28" s="74"/>
    </row>
    <row r="29" spans="2:11" ht="18.75" customHeight="1" x14ac:dyDescent="0.2">
      <c r="C29" s="9" t="s">
        <v>23</v>
      </c>
      <c r="D29" s="131"/>
      <c r="E29" s="132"/>
      <c r="H29" s="71"/>
      <c r="I29" s="8">
        <v>24</v>
      </c>
      <c r="J29" s="57" t="s">
        <v>69</v>
      </c>
      <c r="K29" s="74"/>
    </row>
    <row r="30" spans="2:11" ht="18.75" customHeight="1" x14ac:dyDescent="0.2">
      <c r="C30" s="4"/>
      <c r="H30" s="71"/>
      <c r="I30" s="8">
        <v>25</v>
      </c>
      <c r="J30" s="57" t="s">
        <v>70</v>
      </c>
      <c r="K30" s="74"/>
    </row>
    <row r="31" spans="2:11" ht="18.75" customHeight="1" x14ac:dyDescent="0.2">
      <c r="B31" s="4" t="s">
        <v>30</v>
      </c>
      <c r="H31" s="71"/>
      <c r="I31" s="8">
        <v>26</v>
      </c>
      <c r="J31" s="57" t="s">
        <v>71</v>
      </c>
      <c r="K31" s="74"/>
    </row>
    <row r="32" spans="2:11" ht="18.75" customHeight="1" x14ac:dyDescent="0.2">
      <c r="C32" s="5" t="s">
        <v>111</v>
      </c>
      <c r="D32" s="67"/>
      <c r="E32" s="66" t="s">
        <v>108</v>
      </c>
      <c r="H32" s="71"/>
      <c r="I32" s="8">
        <v>27</v>
      </c>
      <c r="J32" s="57" t="s">
        <v>72</v>
      </c>
      <c r="K32" s="74"/>
    </row>
    <row r="33" spans="3:11" ht="18.75" customHeight="1" x14ac:dyDescent="0.2">
      <c r="C33" s="14" t="s">
        <v>122</v>
      </c>
      <c r="D33" s="62">
        <f>SUM(D34:D35)</f>
        <v>0</v>
      </c>
      <c r="E33" s="13" t="s">
        <v>109</v>
      </c>
      <c r="H33" s="71"/>
      <c r="I33" s="8">
        <v>28</v>
      </c>
      <c r="J33" s="57" t="s">
        <v>104</v>
      </c>
      <c r="K33" s="74"/>
    </row>
    <row r="34" spans="3:11" ht="18.75" customHeight="1" x14ac:dyDescent="0.2">
      <c r="C34" s="14" t="s">
        <v>120</v>
      </c>
      <c r="D34" s="68"/>
      <c r="E34" s="13" t="s">
        <v>109</v>
      </c>
      <c r="H34" s="71"/>
      <c r="I34" s="8">
        <v>29</v>
      </c>
      <c r="J34" s="57" t="s">
        <v>73</v>
      </c>
      <c r="K34" s="74"/>
    </row>
    <row r="35" spans="3:11" ht="18.75" customHeight="1" x14ac:dyDescent="0.2">
      <c r="C35" s="14" t="s">
        <v>121</v>
      </c>
      <c r="D35" s="68"/>
      <c r="E35" s="13" t="s">
        <v>109</v>
      </c>
      <c r="H35" s="72"/>
      <c r="I35" s="50">
        <v>88</v>
      </c>
      <c r="J35" s="59" t="s">
        <v>74</v>
      </c>
      <c r="K35" s="75"/>
    </row>
    <row r="36" spans="3:11" ht="18.75" customHeight="1" x14ac:dyDescent="0.2">
      <c r="C36" s="15" t="s">
        <v>115</v>
      </c>
      <c r="D36" s="69"/>
      <c r="E36" s="13" t="s">
        <v>110</v>
      </c>
    </row>
    <row r="37" spans="3:11" ht="18.75" customHeight="1" x14ac:dyDescent="0.2">
      <c r="H37" s="116" t="s">
        <v>97</v>
      </c>
      <c r="I37" s="117"/>
      <c r="J37" s="118"/>
      <c r="K37" s="119" t="s">
        <v>44</v>
      </c>
    </row>
    <row r="38" spans="3:11" ht="18.75" customHeight="1" x14ac:dyDescent="0.2">
      <c r="H38" s="49" t="s">
        <v>15</v>
      </c>
      <c r="I38" s="47" t="s">
        <v>3</v>
      </c>
      <c r="J38" s="48" t="s">
        <v>11</v>
      </c>
      <c r="K38" s="120"/>
    </row>
    <row r="39" spans="3:11" ht="18.75" customHeight="1" x14ac:dyDescent="0.2">
      <c r="H39" s="71"/>
      <c r="I39" s="8">
        <v>51</v>
      </c>
      <c r="J39" s="35" t="s">
        <v>75</v>
      </c>
      <c r="K39" s="74"/>
    </row>
    <row r="40" spans="3:11" ht="18.75" customHeight="1" x14ac:dyDescent="0.2">
      <c r="H40" s="71"/>
      <c r="I40" s="8">
        <v>52</v>
      </c>
      <c r="J40" s="35" t="s">
        <v>76</v>
      </c>
      <c r="K40" s="74"/>
    </row>
    <row r="41" spans="3:11" ht="18.75" customHeight="1" x14ac:dyDescent="0.2">
      <c r="H41" s="71"/>
      <c r="I41" s="8">
        <v>53</v>
      </c>
      <c r="J41" s="35" t="s">
        <v>77</v>
      </c>
      <c r="K41" s="74"/>
    </row>
    <row r="42" spans="3:11" ht="18.75" customHeight="1" x14ac:dyDescent="0.2">
      <c r="H42" s="71"/>
      <c r="I42" s="8">
        <v>54</v>
      </c>
      <c r="J42" s="35" t="s">
        <v>78</v>
      </c>
      <c r="K42" s="74"/>
    </row>
    <row r="43" spans="3:11" ht="18.75" customHeight="1" x14ac:dyDescent="0.2">
      <c r="H43" s="71"/>
      <c r="I43" s="8">
        <v>55</v>
      </c>
      <c r="J43" s="35" t="s">
        <v>79</v>
      </c>
      <c r="K43" s="74"/>
    </row>
    <row r="44" spans="3:11" ht="18.75" customHeight="1" x14ac:dyDescent="0.2">
      <c r="H44" s="71"/>
      <c r="I44" s="8">
        <v>56</v>
      </c>
      <c r="J44" s="35" t="s">
        <v>80</v>
      </c>
      <c r="K44" s="74"/>
    </row>
    <row r="45" spans="3:11" ht="18.75" customHeight="1" x14ac:dyDescent="0.2">
      <c r="H45" s="71"/>
      <c r="I45" s="8">
        <v>57</v>
      </c>
      <c r="J45" s="35" t="s">
        <v>81</v>
      </c>
      <c r="K45" s="74"/>
    </row>
    <row r="46" spans="3:11" ht="18.75" customHeight="1" x14ac:dyDescent="0.2">
      <c r="H46" s="71"/>
      <c r="I46" s="8">
        <v>58</v>
      </c>
      <c r="J46" s="35" t="s">
        <v>82</v>
      </c>
      <c r="K46" s="74"/>
    </row>
    <row r="47" spans="3:11" ht="18.75" customHeight="1" x14ac:dyDescent="0.2">
      <c r="H47" s="71"/>
      <c r="I47" s="8">
        <v>59</v>
      </c>
      <c r="J47" s="35" t="s">
        <v>83</v>
      </c>
      <c r="K47" s="74"/>
    </row>
    <row r="48" spans="3:11" ht="18.75" customHeight="1" x14ac:dyDescent="0.2">
      <c r="H48" s="71"/>
      <c r="I48" s="8">
        <v>60</v>
      </c>
      <c r="J48" s="35" t="s">
        <v>84</v>
      </c>
      <c r="K48" s="74"/>
    </row>
    <row r="49" spans="8:18" ht="18.75" customHeight="1" x14ac:dyDescent="0.2">
      <c r="H49" s="71"/>
      <c r="I49" s="8">
        <v>61</v>
      </c>
      <c r="J49" s="35" t="s">
        <v>85</v>
      </c>
      <c r="K49" s="74"/>
    </row>
    <row r="50" spans="8:18" ht="18.75" customHeight="1" x14ac:dyDescent="0.2">
      <c r="H50" s="71"/>
      <c r="I50" s="8">
        <v>62</v>
      </c>
      <c r="J50" s="35" t="s">
        <v>86</v>
      </c>
      <c r="K50" s="74"/>
    </row>
    <row r="51" spans="8:18" ht="18.75" customHeight="1" x14ac:dyDescent="0.2">
      <c r="H51" s="71"/>
      <c r="I51" s="8">
        <v>63</v>
      </c>
      <c r="J51" s="35" t="s">
        <v>87</v>
      </c>
      <c r="K51" s="74"/>
    </row>
    <row r="52" spans="8:18" ht="18.75" customHeight="1" x14ac:dyDescent="0.2">
      <c r="H52" s="71"/>
      <c r="I52" s="8">
        <v>64</v>
      </c>
      <c r="J52" s="35" t="s">
        <v>88</v>
      </c>
      <c r="K52" s="74"/>
    </row>
    <row r="53" spans="8:18" ht="18.75" customHeight="1" x14ac:dyDescent="0.2">
      <c r="H53" s="71"/>
      <c r="I53" s="8">
        <v>65</v>
      </c>
      <c r="J53" s="35" t="s">
        <v>89</v>
      </c>
      <c r="K53" s="74"/>
    </row>
    <row r="54" spans="8:18" ht="18.75" customHeight="1" x14ac:dyDescent="0.2">
      <c r="H54" s="71"/>
      <c r="I54" s="8">
        <v>66</v>
      </c>
      <c r="J54" s="35" t="s">
        <v>92</v>
      </c>
      <c r="K54" s="74"/>
      <c r="L54" s="54"/>
      <c r="M54" s="46"/>
      <c r="N54" s="46"/>
      <c r="O54" s="46"/>
      <c r="P54" s="46"/>
      <c r="Q54" s="46"/>
      <c r="R54" s="46"/>
    </row>
    <row r="55" spans="8:18" ht="18.75" customHeight="1" x14ac:dyDescent="0.2">
      <c r="H55" s="71"/>
      <c r="I55" s="8">
        <v>67</v>
      </c>
      <c r="J55" s="35" t="s">
        <v>90</v>
      </c>
      <c r="K55" s="74"/>
      <c r="L55" s="54"/>
      <c r="M55" s="46"/>
      <c r="N55" s="46"/>
      <c r="O55" s="46"/>
      <c r="P55" s="46"/>
      <c r="Q55" s="46"/>
      <c r="R55" s="46"/>
    </row>
    <row r="56" spans="8:18" ht="18.75" customHeight="1" x14ac:dyDescent="0.2">
      <c r="H56" s="72"/>
      <c r="I56" s="50">
        <v>99</v>
      </c>
      <c r="J56" s="51" t="s">
        <v>91</v>
      </c>
      <c r="K56" s="75"/>
    </row>
    <row r="57" spans="8:18" ht="18.75" customHeight="1" x14ac:dyDescent="0.2">
      <c r="H57" s="127" t="s">
        <v>98</v>
      </c>
      <c r="I57" s="127"/>
      <c r="J57" s="127"/>
      <c r="K57" s="127"/>
    </row>
    <row r="58" spans="8:18" ht="18.75" customHeight="1" x14ac:dyDescent="0.2">
      <c r="H58" s="128"/>
      <c r="I58" s="128"/>
      <c r="J58" s="128"/>
      <c r="K58" s="128"/>
    </row>
    <row r="59" spans="8:18" ht="18.75" customHeight="1" x14ac:dyDescent="0.2">
      <c r="H59" s="121" t="s">
        <v>101</v>
      </c>
      <c r="I59" s="122"/>
      <c r="J59" s="52" t="s">
        <v>94</v>
      </c>
      <c r="K59" s="53" t="s">
        <v>102</v>
      </c>
    </row>
    <row r="60" spans="8:18" ht="18.75" customHeight="1" x14ac:dyDescent="0.2">
      <c r="H60" s="123"/>
      <c r="I60" s="124"/>
      <c r="J60" s="76"/>
      <c r="K60" s="74"/>
    </row>
    <row r="61" spans="8:18" ht="18.75" customHeight="1" x14ac:dyDescent="0.2">
      <c r="H61" s="125"/>
      <c r="I61" s="126"/>
      <c r="J61" s="77"/>
      <c r="K61" s="75"/>
    </row>
    <row r="62" spans="8:18" ht="37.5" customHeight="1" x14ac:dyDescent="0.2"/>
    <row r="63" spans="8:18" ht="18.75" customHeight="1" x14ac:dyDescent="0.2"/>
    <row r="64" spans="8:18" ht="18.75" customHeight="1" x14ac:dyDescent="0.2"/>
  </sheetData>
  <sheetProtection sheet="1" objects="1" scenarios="1"/>
  <mergeCells count="29">
    <mergeCell ref="K4:K5"/>
    <mergeCell ref="D10:E10"/>
    <mergeCell ref="C21:E22"/>
    <mergeCell ref="D11:E11"/>
    <mergeCell ref="D12:E12"/>
    <mergeCell ref="D13:E13"/>
    <mergeCell ref="D14:E14"/>
    <mergeCell ref="D15:E15"/>
    <mergeCell ref="D17:E17"/>
    <mergeCell ref="H4:J4"/>
    <mergeCell ref="B4:E4"/>
    <mergeCell ref="B7:E7"/>
    <mergeCell ref="C18:E18"/>
    <mergeCell ref="B5:E5"/>
    <mergeCell ref="B6:E6"/>
    <mergeCell ref="D16:E16"/>
    <mergeCell ref="H59:I59"/>
    <mergeCell ref="H60:I60"/>
    <mergeCell ref="H61:I61"/>
    <mergeCell ref="H57:K58"/>
    <mergeCell ref="D26:E26"/>
    <mergeCell ref="D27:E27"/>
    <mergeCell ref="D28:E28"/>
    <mergeCell ref="D29:E29"/>
    <mergeCell ref="D23:E23"/>
    <mergeCell ref="D24:E24"/>
    <mergeCell ref="D25:E25"/>
    <mergeCell ref="H37:J37"/>
    <mergeCell ref="K37:K38"/>
  </mergeCells>
  <phoneticPr fontId="1"/>
  <dataValidations count="4">
    <dataValidation type="list" allowBlank="1" showInputMessage="1" showErrorMessage="1" sqref="H39:H56 H6:H35" xr:uid="{00000000-0002-0000-0000-000000000000}">
      <formula1>"　,〇"</formula1>
    </dataValidation>
    <dataValidation type="list" allowBlank="1" showInputMessage="1" showErrorMessage="1" sqref="H60:H61" xr:uid="{00000000-0002-0000-0000-000001000000}">
      <formula1>"　,88,99"</formula1>
    </dataValidation>
    <dataValidation imeMode="fullKatakana" allowBlank="1" showInputMessage="1" showErrorMessage="1" sqref="D12:E12" xr:uid="{79E6F2CB-B436-4D12-AB10-4D068A54868E}"/>
    <dataValidation imeMode="halfAlpha" allowBlank="1" showInputMessage="1" showErrorMessage="1" sqref="D16:E17 D10:E10 D23:E23 D28:E29" xr:uid="{00000000-0002-0000-0000-000003000000}"/>
  </dataValidations>
  <pageMargins left="0.31496062992125984" right="0.31496062992125984" top="0.55118110236220474" bottom="0.35433070866141736" header="0.31496062992125984" footer="0.31496062992125984"/>
  <pageSetup paperSize="9" orientation="portrait" verticalDpi="0" r:id="rId1"/>
  <rowBreaks count="1" manualBreakCount="1">
    <brk id="36" max="16383" man="1"/>
  </rowBreaks>
  <colBreaks count="1" manualBreakCount="1">
    <brk id="6" max="60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1:BU151"/>
  <sheetViews>
    <sheetView showGridLines="0" view="pageBreakPreview" zoomScale="70" zoomScaleNormal="100" zoomScaleSheetLayoutView="70" workbookViewId="0">
      <selection activeCell="H5" sqref="H5:J5"/>
    </sheetView>
  </sheetViews>
  <sheetFormatPr defaultColWidth="7.5" defaultRowHeight="12" x14ac:dyDescent="0.2"/>
  <cols>
    <col min="1" max="1" width="11.19921875" style="16" customWidth="1"/>
    <col min="2" max="7" width="1.69921875" style="16" customWidth="1"/>
    <col min="8" max="10" width="1.796875" style="16" customWidth="1"/>
    <col min="11" max="41" width="1.69921875" style="16" customWidth="1"/>
    <col min="42" max="43" width="3.5" style="16" customWidth="1"/>
    <col min="44" max="68" width="1.69921875" style="16" customWidth="1"/>
    <col min="69" max="71" width="1.8984375" style="16" customWidth="1"/>
    <col min="72" max="72" width="5.09765625" style="16" customWidth="1"/>
    <col min="73" max="73" width="1.69921875" style="16" customWidth="1"/>
    <col min="74" max="16384" width="7.5" style="16"/>
  </cols>
  <sheetData>
    <row r="1" spans="1:73" ht="33.75" customHeight="1" x14ac:dyDescent="0.2">
      <c r="A1" s="169" t="s">
        <v>95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  <c r="BR1" s="169"/>
      <c r="BS1" s="169"/>
    </row>
    <row r="2" spans="1:73" ht="11.2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</row>
    <row r="3" spans="1:73" ht="30" customHeight="1" x14ac:dyDescent="0.2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0" t="s">
        <v>31</v>
      </c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64"/>
      <c r="BS3" s="17"/>
      <c r="BT3" s="17"/>
      <c r="BU3" s="17"/>
    </row>
    <row r="4" spans="1:73" s="18" customFormat="1" ht="30" customHeight="1" x14ac:dyDescent="0.2">
      <c r="B4" s="19"/>
      <c r="C4" s="19"/>
      <c r="D4" s="19"/>
      <c r="E4" s="19"/>
    </row>
    <row r="5" spans="1:73" s="18" customFormat="1" ht="30" customHeight="1" x14ac:dyDescent="0.2">
      <c r="A5" s="20"/>
      <c r="B5" s="152">
        <v>3</v>
      </c>
      <c r="C5" s="154"/>
      <c r="D5" s="154"/>
      <c r="E5" s="151"/>
      <c r="F5" s="63"/>
      <c r="G5" s="21" t="s">
        <v>0</v>
      </c>
      <c r="H5" s="152"/>
      <c r="I5" s="154"/>
      <c r="J5" s="151"/>
      <c r="K5" s="21" t="s">
        <v>32</v>
      </c>
      <c r="L5" s="21"/>
      <c r="M5" s="158"/>
      <c r="N5" s="158"/>
      <c r="O5" s="158"/>
      <c r="P5" s="158"/>
      <c r="Q5" s="158"/>
      <c r="R5" s="158"/>
      <c r="S5" s="158"/>
      <c r="T5" s="158"/>
      <c r="U5" s="63"/>
      <c r="V5" s="20" t="s">
        <v>107</v>
      </c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73" s="18" customFormat="1" ht="30" customHeight="1" x14ac:dyDescent="0.2">
      <c r="A6" s="20" t="s">
        <v>12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</row>
    <row r="7" spans="1:73" s="18" customFormat="1" ht="30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</row>
    <row r="8" spans="1:73" s="18" customFormat="1" ht="30" customHeight="1" x14ac:dyDescent="0.2">
      <c r="A8" s="165" t="s">
        <v>1</v>
      </c>
      <c r="B8" s="165"/>
      <c r="C8" s="165"/>
      <c r="D8" s="165"/>
      <c r="E8" s="165"/>
      <c r="F8" s="65"/>
      <c r="G8" s="40"/>
    </row>
    <row r="9" spans="1:73" s="18" customFormat="1" ht="30" customHeight="1" x14ac:dyDescent="0.2">
      <c r="A9" s="40" t="s">
        <v>14</v>
      </c>
      <c r="B9" s="152" t="str">
        <f>MID('データ入力（物品・委託）'!$D$10,1,1)</f>
        <v/>
      </c>
      <c r="C9" s="150"/>
      <c r="D9" s="149" t="str">
        <f>MID('データ入力（物品・委託）'!$D$10,2,1)</f>
        <v/>
      </c>
      <c r="E9" s="150"/>
      <c r="F9" s="149" t="str">
        <f>MID('データ入力（物品・委託）'!$D$10,3,1)</f>
        <v/>
      </c>
      <c r="G9" s="150"/>
      <c r="H9" s="149" t="str">
        <f>MID('データ入力（物品・委託）'!$D$10,4,1)</f>
        <v/>
      </c>
      <c r="I9" s="150"/>
      <c r="J9" s="149" t="str">
        <f>MID('データ入力（物品・委託）'!$D$10,5,1)</f>
        <v/>
      </c>
      <c r="K9" s="150"/>
      <c r="L9" s="149" t="str">
        <f>MID('データ入力（物品・委託）'!$D$10,6,1)</f>
        <v/>
      </c>
      <c r="M9" s="150"/>
      <c r="N9" s="149" t="str">
        <f>MID('データ入力（物品・委託）'!$D$10,7,1)</f>
        <v/>
      </c>
      <c r="O9" s="150"/>
      <c r="P9" s="149" t="str">
        <f>MID('データ入力（物品・委託）'!$D$10,8,1)</f>
        <v/>
      </c>
      <c r="Q9" s="151"/>
      <c r="R9" s="23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</row>
    <row r="10" spans="1:73" s="18" customFormat="1" ht="30" customHeight="1" x14ac:dyDescent="0.2">
      <c r="A10" s="40" t="s">
        <v>33</v>
      </c>
      <c r="B10" s="152" t="str">
        <f>MID('データ入力（物品・委託）'!$D$11,1,1)</f>
        <v/>
      </c>
      <c r="C10" s="154"/>
      <c r="D10" s="150"/>
      <c r="E10" s="152" t="str">
        <f>MID('データ入力（物品・委託）'!$D$11,2,1)</f>
        <v/>
      </c>
      <c r="F10" s="154"/>
      <c r="G10" s="150"/>
      <c r="H10" s="152" t="str">
        <f>MID('データ入力（物品・委託）'!$D$11,3,1)</f>
        <v/>
      </c>
      <c r="I10" s="154"/>
      <c r="J10" s="150"/>
      <c r="K10" s="149" t="str">
        <f>MID('データ入力（物品・委託）'!$D$11,4,1)</f>
        <v/>
      </c>
      <c r="L10" s="154"/>
      <c r="M10" s="150"/>
      <c r="N10" s="149" t="str">
        <f>MID('データ入力（物品・委託）'!$D$11,5,1)</f>
        <v/>
      </c>
      <c r="O10" s="154"/>
      <c r="P10" s="150"/>
      <c r="Q10" s="149" t="str">
        <f>MID('データ入力（物品・委託）'!$D$11,6,1)</f>
        <v/>
      </c>
      <c r="R10" s="154"/>
      <c r="S10" s="150"/>
      <c r="T10" s="149" t="str">
        <f>MID('データ入力（物品・委託）'!$D$11,7,1)</f>
        <v/>
      </c>
      <c r="U10" s="154"/>
      <c r="V10" s="150"/>
      <c r="W10" s="149" t="str">
        <f>MID('データ入力（物品・委託）'!$D$11,8,1)</f>
        <v/>
      </c>
      <c r="X10" s="154"/>
      <c r="Y10" s="150"/>
      <c r="Z10" s="149" t="str">
        <f>MID('データ入力（物品・委託）'!$D$11,9,1)</f>
        <v/>
      </c>
      <c r="AA10" s="154"/>
      <c r="AB10" s="150"/>
      <c r="AC10" s="149" t="str">
        <f>MID('データ入力（物品・委託）'!$D$11,10,1)</f>
        <v/>
      </c>
      <c r="AD10" s="154"/>
      <c r="AE10" s="150"/>
      <c r="AF10" s="149" t="str">
        <f>MID('データ入力（物品・委託）'!$D$11,11,1)</f>
        <v/>
      </c>
      <c r="AG10" s="154"/>
      <c r="AH10" s="151"/>
      <c r="AI10" s="149" t="str">
        <f>MID('データ入力（物品・委託）'!$D$11,12,1)</f>
        <v/>
      </c>
      <c r="AJ10" s="154"/>
      <c r="AK10" s="150"/>
      <c r="AL10" s="149" t="str">
        <f>MID('データ入力（物品・委託）'!$D$11,13,1)</f>
        <v/>
      </c>
      <c r="AM10" s="154"/>
      <c r="AN10" s="150"/>
      <c r="AO10" s="149" t="str">
        <f>MID('データ入力（物品・委託）'!$D$11,14,1)</f>
        <v/>
      </c>
      <c r="AP10" s="150"/>
      <c r="AQ10" s="149" t="str">
        <f>MID('データ入力（物品・委託）'!$D$11,15,1)</f>
        <v/>
      </c>
      <c r="AR10" s="150"/>
      <c r="AS10" s="149" t="str">
        <f>MID('データ入力（物品・委託）'!$D$11,16,1)</f>
        <v/>
      </c>
      <c r="AT10" s="154"/>
      <c r="AU10" s="150"/>
      <c r="AV10" s="149" t="str">
        <f>MID('データ入力（物品・委託）'!$D$11,17,1)</f>
        <v/>
      </c>
      <c r="AW10" s="154"/>
      <c r="AX10" s="150"/>
      <c r="AY10" s="149" t="str">
        <f>MID('データ入力（物品・委託）'!$D$11,18,1)</f>
        <v/>
      </c>
      <c r="AZ10" s="154"/>
      <c r="BA10" s="150"/>
      <c r="BB10" s="149" t="str">
        <f>MID('データ入力（物品・委託）'!$D$11,19,1)</f>
        <v/>
      </c>
      <c r="BC10" s="154"/>
      <c r="BD10" s="150"/>
      <c r="BE10" s="149" t="str">
        <f>MID('データ入力（物品・委託）'!$D$11,20,1)</f>
        <v/>
      </c>
      <c r="BF10" s="154"/>
      <c r="BG10" s="150"/>
      <c r="BH10" s="149" t="str">
        <f>MID('データ入力（物品・委託）'!$D$11,21,1)</f>
        <v/>
      </c>
      <c r="BI10" s="154"/>
      <c r="BJ10" s="150"/>
      <c r="BK10" s="149" t="str">
        <f>MID('データ入力（物品・委託）'!$D$11,22,1)</f>
        <v/>
      </c>
      <c r="BL10" s="154"/>
      <c r="BM10" s="150"/>
      <c r="BN10" s="149" t="str">
        <f>MID('データ入力（物品・委託）'!$D$11,23,1)</f>
        <v/>
      </c>
      <c r="BO10" s="154"/>
      <c r="BP10" s="150"/>
      <c r="BQ10" s="149" t="str">
        <f>MID('データ入力（物品・委託）'!$D$11,24,1)</f>
        <v/>
      </c>
      <c r="BR10" s="154"/>
      <c r="BS10" s="151"/>
      <c r="BT10" s="25"/>
    </row>
    <row r="11" spans="1:73" s="18" customFormat="1" ht="30" customHeight="1" x14ac:dyDescent="0.2">
      <c r="A11" s="40"/>
      <c r="B11" s="152" t="str">
        <f>MID('データ入力（物品・委託）'!$D$11,25,1)</f>
        <v/>
      </c>
      <c r="C11" s="154"/>
      <c r="D11" s="150"/>
      <c r="E11" s="152" t="str">
        <f>MID('データ入力（物品・委託）'!$D$11,26,1)</f>
        <v/>
      </c>
      <c r="F11" s="154"/>
      <c r="G11" s="150"/>
      <c r="H11" s="152" t="str">
        <f>MID('データ入力（物品・委託）'!$D$11,27,1)</f>
        <v/>
      </c>
      <c r="I11" s="154"/>
      <c r="J11" s="150"/>
      <c r="K11" s="149" t="str">
        <f>MID('データ入力（物品・委託）'!$D$11,28,1)</f>
        <v/>
      </c>
      <c r="L11" s="154"/>
      <c r="M11" s="150"/>
      <c r="N11" s="149" t="str">
        <f>MID('データ入力（物品・委託）'!$D$11,29,1)</f>
        <v/>
      </c>
      <c r="O11" s="154"/>
      <c r="P11" s="150"/>
      <c r="Q11" s="149" t="str">
        <f>MID('データ入力（物品・委託）'!$D$11,30,1)</f>
        <v/>
      </c>
      <c r="R11" s="154"/>
      <c r="S11" s="150"/>
      <c r="T11" s="149" t="str">
        <f>MID('データ入力（物品・委託）'!$D$11,31,1)</f>
        <v/>
      </c>
      <c r="U11" s="154"/>
      <c r="V11" s="150"/>
      <c r="W11" s="149" t="str">
        <f>MID('データ入力（物品・委託）'!$D$11,32,1)</f>
        <v/>
      </c>
      <c r="X11" s="154"/>
      <c r="Y11" s="150"/>
      <c r="Z11" s="149" t="str">
        <f>MID('データ入力（物品・委託）'!$D$11,33,1)</f>
        <v/>
      </c>
      <c r="AA11" s="154"/>
      <c r="AB11" s="150"/>
      <c r="AC11" s="149" t="str">
        <f>MID('データ入力（物品・委託）'!$D$11,34,1)</f>
        <v/>
      </c>
      <c r="AD11" s="154"/>
      <c r="AE11" s="150"/>
      <c r="AF11" s="149" t="str">
        <f>MID('データ入力（物品・委託）'!$D$11,35,1)</f>
        <v/>
      </c>
      <c r="AG11" s="154"/>
      <c r="AH11" s="151"/>
      <c r="AI11" s="149" t="str">
        <f>MID('データ入力（物品・委託）'!$D$11,36,1)</f>
        <v/>
      </c>
      <c r="AJ11" s="154"/>
      <c r="AK11" s="150"/>
      <c r="AL11" s="149" t="str">
        <f>MID('データ入力（物品・委託）'!$D$11,37,1)</f>
        <v/>
      </c>
      <c r="AM11" s="154"/>
      <c r="AN11" s="150"/>
      <c r="AO11" s="149" t="str">
        <f>MID('データ入力（物品・委託）'!$D$11,38,1)</f>
        <v/>
      </c>
      <c r="AP11" s="150"/>
      <c r="AQ11" s="149" t="str">
        <f>MID('データ入力（物品・委託）'!$D$11,39,1)</f>
        <v/>
      </c>
      <c r="AR11" s="150"/>
      <c r="AS11" s="149" t="str">
        <f>MID('データ入力（物品・委託）'!$D$11,40,1)</f>
        <v/>
      </c>
      <c r="AT11" s="154"/>
      <c r="AU11" s="150"/>
      <c r="AV11" s="149" t="str">
        <f>MID('データ入力（物品・委託）'!$D$11,41,1)</f>
        <v/>
      </c>
      <c r="AW11" s="154"/>
      <c r="AX11" s="150"/>
      <c r="AY11" s="149" t="str">
        <f>MID('データ入力（物品・委託）'!$D$11,42,1)</f>
        <v/>
      </c>
      <c r="AZ11" s="154"/>
      <c r="BA11" s="150"/>
      <c r="BB11" s="149" t="str">
        <f>MID('データ入力（物品・委託）'!$D$11,43,1)</f>
        <v/>
      </c>
      <c r="BC11" s="154"/>
      <c r="BD11" s="150"/>
      <c r="BE11" s="149" t="str">
        <f>MID('データ入力（物品・委託）'!$D$11,44,1)</f>
        <v/>
      </c>
      <c r="BF11" s="154"/>
      <c r="BG11" s="150"/>
      <c r="BH11" s="149" t="str">
        <f>MID('データ入力（物品・委託）'!$D$11,45,1)</f>
        <v/>
      </c>
      <c r="BI11" s="154"/>
      <c r="BJ11" s="150"/>
      <c r="BK11" s="149" t="str">
        <f>MID('データ入力（物品・委託）'!$D$11,46,1)</f>
        <v/>
      </c>
      <c r="BL11" s="154"/>
      <c r="BM11" s="150"/>
      <c r="BN11" s="149" t="str">
        <f>MID('データ入力（物品・委託）'!$D$11,47,1)</f>
        <v/>
      </c>
      <c r="BO11" s="154"/>
      <c r="BP11" s="150"/>
      <c r="BQ11" s="149" t="str">
        <f>MID('データ入力（物品・委託）'!$D$11,48,1)</f>
        <v/>
      </c>
      <c r="BR11" s="154"/>
      <c r="BS11" s="151"/>
    </row>
    <row r="12" spans="1:73" s="18" customFormat="1" ht="30" customHeight="1" x14ac:dyDescent="0.2">
      <c r="A12" s="40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</row>
    <row r="13" spans="1:73" s="18" customFormat="1" ht="30" customHeight="1" x14ac:dyDescent="0.2">
      <c r="A13" s="40" t="s">
        <v>17</v>
      </c>
      <c r="B13" s="152" t="str">
        <f>MID('データ入力（物品・委託）'!$D$12,1,1)</f>
        <v/>
      </c>
      <c r="C13" s="150"/>
      <c r="D13" s="149" t="str">
        <f>MID('データ入力（物品・委託）'!$D$12,2,1)</f>
        <v/>
      </c>
      <c r="E13" s="150"/>
      <c r="F13" s="149" t="str">
        <f>MID('データ入力（物品・委託）'!$D$12,3,1)</f>
        <v/>
      </c>
      <c r="G13" s="150"/>
      <c r="H13" s="149" t="str">
        <f>MID('データ入力（物品・委託）'!$D$12,4,1)</f>
        <v/>
      </c>
      <c r="I13" s="150"/>
      <c r="J13" s="149" t="str">
        <f>MID('データ入力（物品・委託）'!$D$12,5,1)</f>
        <v/>
      </c>
      <c r="K13" s="150"/>
      <c r="L13" s="149" t="str">
        <f>MID('データ入力（物品・委託）'!$D$12,6,1)</f>
        <v/>
      </c>
      <c r="M13" s="150"/>
      <c r="N13" s="149" t="str">
        <f>MID('データ入力（物品・委託）'!$D$12,7,1)</f>
        <v/>
      </c>
      <c r="O13" s="150"/>
      <c r="P13" s="149" t="str">
        <f>MID('データ入力（物品・委託）'!$D$12,8,1)</f>
        <v/>
      </c>
      <c r="Q13" s="151"/>
      <c r="R13" s="149" t="str">
        <f>MID('データ入力（物品・委託）'!$D$12,9,1)</f>
        <v/>
      </c>
      <c r="S13" s="150"/>
      <c r="T13" s="149" t="str">
        <f>MID('データ入力（物品・委託）'!$D$12,10,1)</f>
        <v/>
      </c>
      <c r="U13" s="150"/>
      <c r="V13" s="149" t="str">
        <f>MID('データ入力（物品・委託）'!$D$12,11,1)</f>
        <v/>
      </c>
      <c r="W13" s="150"/>
      <c r="X13" s="149" t="str">
        <f>MID('データ入力（物品・委託）'!$D$12,12,1)</f>
        <v/>
      </c>
      <c r="Y13" s="150"/>
      <c r="Z13" s="149" t="str">
        <f>MID('データ入力（物品・委託）'!$D$12,13,1)</f>
        <v/>
      </c>
      <c r="AA13" s="150"/>
      <c r="AB13" s="149" t="str">
        <f>MID('データ入力（物品・委託）'!$D$12,14,1)</f>
        <v/>
      </c>
      <c r="AC13" s="150"/>
      <c r="AD13" s="149" t="str">
        <f>MID('データ入力（物品・委託）'!$D$12,15,1)</f>
        <v/>
      </c>
      <c r="AE13" s="150"/>
      <c r="AF13" s="149" t="str">
        <f>MID('データ入力（物品・委託）'!$D$12,16,1)</f>
        <v/>
      </c>
      <c r="AG13" s="150"/>
      <c r="AH13" s="149" t="str">
        <f>MID('データ入力（物品・委託）'!$D$12,17,1)</f>
        <v/>
      </c>
      <c r="AI13" s="150"/>
      <c r="AJ13" s="149" t="str">
        <f>MID('データ入力（物品・委託）'!$D$12,18,1)</f>
        <v/>
      </c>
      <c r="AK13" s="150"/>
      <c r="AL13" s="149" t="str">
        <f>MID('データ入力（物品・委託）'!$D$12,19,1)</f>
        <v/>
      </c>
      <c r="AM13" s="150"/>
      <c r="AN13" s="149" t="str">
        <f>MID('データ入力（物品・委託）'!$D$12,20,1)</f>
        <v/>
      </c>
      <c r="AO13" s="150"/>
      <c r="AP13" s="22" t="str">
        <f>MID('データ入力（物品・委託）'!$D$12,21,1)</f>
        <v/>
      </c>
      <c r="AQ13" s="22" t="str">
        <f>MID('データ入力（物品・委託）'!$D$12,22,1)</f>
        <v/>
      </c>
      <c r="AR13" s="149" t="str">
        <f>MID('データ入力（物品・委託）'!$D$12,23,1)</f>
        <v/>
      </c>
      <c r="AS13" s="150"/>
      <c r="AT13" s="149" t="str">
        <f>MID('データ入力（物品・委託）'!$D$12,24,1)</f>
        <v/>
      </c>
      <c r="AU13" s="150"/>
      <c r="AV13" s="149" t="str">
        <f>MID('データ入力（物品・委託）'!$D$12,25,1)</f>
        <v/>
      </c>
      <c r="AW13" s="150"/>
      <c r="AX13" s="149" t="str">
        <f>MID('データ入力（物品・委託）'!$D$12,26,1)</f>
        <v/>
      </c>
      <c r="AY13" s="150"/>
      <c r="AZ13" s="149" t="str">
        <f>MID('データ入力（物品・委託）'!$D$12,27,1)</f>
        <v/>
      </c>
      <c r="BA13" s="150"/>
      <c r="BB13" s="149" t="str">
        <f>MID('データ入力（物品・委託）'!$D$12,28,1)</f>
        <v/>
      </c>
      <c r="BC13" s="150"/>
      <c r="BD13" s="149" t="str">
        <f>MID('データ入力（物品・委託）'!$D$12,29,1)</f>
        <v/>
      </c>
      <c r="BE13" s="150"/>
      <c r="BF13" s="149" t="str">
        <f>MID('データ入力（物品・委託）'!$D$12,30,1)</f>
        <v/>
      </c>
      <c r="BG13" s="150"/>
      <c r="BH13" s="149" t="str">
        <f>MID('データ入力（物品・委託）'!$D$12,31,1)</f>
        <v/>
      </c>
      <c r="BI13" s="150"/>
      <c r="BJ13" s="149" t="str">
        <f>MID('データ入力（物品・委託）'!$D$12,32,1)</f>
        <v/>
      </c>
      <c r="BK13" s="150"/>
      <c r="BL13" s="149" t="str">
        <f>MID('データ入力（物品・委託）'!$D$12,33,1)</f>
        <v/>
      </c>
      <c r="BM13" s="150"/>
      <c r="BN13" s="149" t="str">
        <f>MID('データ入力（物品・委託）'!$D$12,34,1)</f>
        <v/>
      </c>
      <c r="BO13" s="150"/>
      <c r="BP13" s="149" t="str">
        <f>MID('データ入力（物品・委託）'!$D$12,35,1)</f>
        <v/>
      </c>
      <c r="BQ13" s="150"/>
      <c r="BR13" s="149" t="str">
        <f>MID('データ入力（物品・委託）'!$D$12,36,1)</f>
        <v/>
      </c>
      <c r="BS13" s="151"/>
    </row>
    <row r="14" spans="1:73" s="18" customFormat="1" ht="30" customHeight="1" x14ac:dyDescent="0.2">
      <c r="A14" s="40" t="s">
        <v>18</v>
      </c>
      <c r="B14" s="152" t="str">
        <f>MID('データ入力（物品・委託）'!$D$13,1,1)</f>
        <v/>
      </c>
      <c r="C14" s="154"/>
      <c r="D14" s="150"/>
      <c r="E14" s="152" t="str">
        <f>MID('データ入力（物品・委託）'!$D$13,2,1)</f>
        <v/>
      </c>
      <c r="F14" s="154"/>
      <c r="G14" s="150"/>
      <c r="H14" s="152" t="str">
        <f>MID('データ入力（物品・委託）'!$D$13,3,1)</f>
        <v/>
      </c>
      <c r="I14" s="154"/>
      <c r="J14" s="150"/>
      <c r="K14" s="149" t="str">
        <f>MID('データ入力（物品・委託）'!$D$13,4,1)</f>
        <v/>
      </c>
      <c r="L14" s="154"/>
      <c r="M14" s="150"/>
      <c r="N14" s="149" t="str">
        <f>MID('データ入力（物品・委託）'!$D$13,5,1)</f>
        <v/>
      </c>
      <c r="O14" s="154"/>
      <c r="P14" s="150"/>
      <c r="Q14" s="149" t="str">
        <f>MID('データ入力（物品・委託）'!$D$13,6,1)</f>
        <v/>
      </c>
      <c r="R14" s="154"/>
      <c r="S14" s="150"/>
      <c r="T14" s="149" t="str">
        <f>MID('データ入力（物品・委託）'!$D$13,7,1)</f>
        <v/>
      </c>
      <c r="U14" s="154"/>
      <c r="V14" s="150"/>
      <c r="W14" s="149" t="str">
        <f>MID('データ入力（物品・委託）'!$D$13,8,1)</f>
        <v/>
      </c>
      <c r="X14" s="154"/>
      <c r="Y14" s="150"/>
      <c r="Z14" s="149" t="str">
        <f>MID('データ入力（物品・委託）'!$D$13,9,1)</f>
        <v/>
      </c>
      <c r="AA14" s="154"/>
      <c r="AB14" s="150"/>
      <c r="AC14" s="149" t="str">
        <f>MID('データ入力（物品・委託）'!$D$13,10,1)</f>
        <v/>
      </c>
      <c r="AD14" s="154"/>
      <c r="AE14" s="150"/>
      <c r="AF14" s="149" t="str">
        <f>MID('データ入力（物品・委託）'!$D$13,11,1)</f>
        <v/>
      </c>
      <c r="AG14" s="154"/>
      <c r="AH14" s="151"/>
      <c r="AI14" s="149" t="str">
        <f>MID('データ入力（物品・委託）'!$D$13,12,1)</f>
        <v/>
      </c>
      <c r="AJ14" s="154"/>
      <c r="AK14" s="150"/>
      <c r="AL14" s="149" t="str">
        <f>MID('データ入力（物品・委託）'!$D$13,13,1)</f>
        <v/>
      </c>
      <c r="AM14" s="154"/>
      <c r="AN14" s="150"/>
      <c r="AO14" s="149" t="str">
        <f>MID('データ入力（物品・委託）'!$D$13,14,1)</f>
        <v/>
      </c>
      <c r="AP14" s="150"/>
      <c r="AQ14" s="149" t="str">
        <f>MID('データ入力（物品・委託）'!$D$13,15,1)</f>
        <v/>
      </c>
      <c r="AR14" s="150"/>
      <c r="AS14" s="149" t="str">
        <f>MID('データ入力（物品・委託）'!$D$13,16,1)</f>
        <v/>
      </c>
      <c r="AT14" s="154"/>
      <c r="AU14" s="150"/>
      <c r="AV14" s="149" t="str">
        <f>MID('データ入力（物品・委託）'!$D$13,17,1)</f>
        <v/>
      </c>
      <c r="AW14" s="154"/>
      <c r="AX14" s="150"/>
      <c r="AY14" s="149" t="str">
        <f>MID('データ入力（物品・委託）'!$D$13,18,1)</f>
        <v/>
      </c>
      <c r="AZ14" s="154"/>
      <c r="BA14" s="150"/>
      <c r="BB14" s="149" t="str">
        <f>MID('データ入力（物品・委託）'!$D$13,19,1)</f>
        <v/>
      </c>
      <c r="BC14" s="154"/>
      <c r="BD14" s="150"/>
      <c r="BE14" s="149" t="str">
        <f>MID('データ入力（物品・委託）'!$D$13,20,1)</f>
        <v/>
      </c>
      <c r="BF14" s="154"/>
      <c r="BG14" s="150"/>
      <c r="BH14" s="149" t="str">
        <f>MID('データ入力（物品・委託）'!$D$13,21,1)</f>
        <v/>
      </c>
      <c r="BI14" s="154"/>
      <c r="BJ14" s="150"/>
      <c r="BK14" s="149" t="str">
        <f>MID('データ入力（物品・委託）'!$D$13,22,1)</f>
        <v/>
      </c>
      <c r="BL14" s="154"/>
      <c r="BM14" s="150"/>
      <c r="BN14" s="149" t="str">
        <f>MID('データ入力（物品・委託）'!$D$13,23,1)</f>
        <v/>
      </c>
      <c r="BO14" s="154"/>
      <c r="BP14" s="150"/>
      <c r="BQ14" s="149" t="str">
        <f>MID('データ入力（物品・委託）'!$D$13,24,1)</f>
        <v/>
      </c>
      <c r="BR14" s="154"/>
      <c r="BS14" s="151"/>
      <c r="BT14" s="25"/>
    </row>
    <row r="15" spans="1:73" s="18" customFormat="1" ht="30" customHeight="1" x14ac:dyDescent="0.2">
      <c r="A15" s="40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</row>
    <row r="16" spans="1:73" s="18" customFormat="1" ht="30" customHeight="1" x14ac:dyDescent="0.2">
      <c r="A16" s="56" t="s">
        <v>19</v>
      </c>
      <c r="B16" s="152" t="str">
        <f>MID('データ入力（物品・委託）'!$D$14,1,1)</f>
        <v/>
      </c>
      <c r="C16" s="154"/>
      <c r="D16" s="150"/>
      <c r="E16" s="149" t="str">
        <f>MID('データ入力（物品・委託）'!$D$14,2,1)</f>
        <v/>
      </c>
      <c r="F16" s="154"/>
      <c r="G16" s="150"/>
      <c r="H16" s="149" t="str">
        <f>MID('データ入力（物品・委託）'!$D$14,3,1)</f>
        <v/>
      </c>
      <c r="I16" s="154"/>
      <c r="J16" s="150"/>
      <c r="K16" s="149" t="str">
        <f>MID('データ入力（物品・委託）'!$D$14,4,1)</f>
        <v/>
      </c>
      <c r="L16" s="154"/>
      <c r="M16" s="150"/>
      <c r="N16" s="149" t="str">
        <f>MID('データ入力（物品・委託）'!$D$14,5,1)</f>
        <v/>
      </c>
      <c r="O16" s="154"/>
      <c r="P16" s="150"/>
      <c r="Q16" s="149" t="str">
        <f>MID('データ入力（物品・委託）'!$D$14,6,1)</f>
        <v/>
      </c>
      <c r="R16" s="154"/>
      <c r="S16" s="150"/>
      <c r="T16" s="149" t="str">
        <f>MID('データ入力（物品・委託）'!$D$14,7,1)</f>
        <v/>
      </c>
      <c r="U16" s="154"/>
      <c r="V16" s="150"/>
      <c r="W16" s="149" t="str">
        <f>MID('データ入力（物品・委託）'!$D$14,8,1)</f>
        <v/>
      </c>
      <c r="X16" s="154"/>
      <c r="Y16" s="150"/>
      <c r="Z16" s="149" t="str">
        <f>MID('データ入力（物品・委託）'!$D$14,9,1)</f>
        <v/>
      </c>
      <c r="AA16" s="154"/>
      <c r="AB16" s="150"/>
      <c r="AC16" s="149" t="str">
        <f>MID('データ入力（物品・委託）'!$D$14,10,1)</f>
        <v/>
      </c>
      <c r="AD16" s="154"/>
      <c r="AE16" s="150"/>
      <c r="AF16" s="149" t="str">
        <f>MID('データ入力（物品・委託）'!$D$14,11,1)</f>
        <v/>
      </c>
      <c r="AG16" s="154"/>
      <c r="AH16" s="151"/>
      <c r="AI16" s="149" t="str">
        <f>MID('データ入力（物品・委託）'!$D$14,12,1)</f>
        <v/>
      </c>
      <c r="AJ16" s="154"/>
      <c r="AK16" s="151"/>
      <c r="AN16" s="168" t="s">
        <v>103</v>
      </c>
      <c r="AO16" s="166"/>
      <c r="AP16" s="166"/>
      <c r="AQ16" s="166"/>
      <c r="AR16" s="167"/>
      <c r="AS16" s="152" t="str">
        <f>MID('データ入力（物品・委託）'!$D$16,1,1)</f>
        <v/>
      </c>
      <c r="AT16" s="150"/>
      <c r="AU16" s="152" t="str">
        <f>MID('データ入力（物品・委託）'!$D$16,2,1)</f>
        <v/>
      </c>
      <c r="AV16" s="150"/>
      <c r="AW16" s="152" t="str">
        <f>MID('データ入力（物品・委託）'!$D$16,3,1)</f>
        <v/>
      </c>
      <c r="AX16" s="150"/>
      <c r="AY16" s="152" t="str">
        <f>MID('データ入力（物品・委託）'!$D$16,4,1)</f>
        <v/>
      </c>
      <c r="AZ16" s="150"/>
      <c r="BA16" s="152" t="str">
        <f>MID('データ入力（物品・委託）'!$D$16,5,1)</f>
        <v/>
      </c>
      <c r="BB16" s="150"/>
      <c r="BC16" s="152" t="str">
        <f>MID('データ入力（物品・委託）'!$D$16,6,1)</f>
        <v/>
      </c>
      <c r="BD16" s="150"/>
      <c r="BE16" s="152" t="str">
        <f>MID('データ入力（物品・委託）'!$D$16,7,1)</f>
        <v/>
      </c>
      <c r="BF16" s="150"/>
      <c r="BG16" s="152" t="str">
        <f>MID('データ入力（物品・委託）'!$D$16,8,1)</f>
        <v/>
      </c>
      <c r="BH16" s="150"/>
      <c r="BI16" s="152" t="str">
        <f>MID('データ入力（物品・委託）'!$D$16,9,1)</f>
        <v/>
      </c>
      <c r="BJ16" s="150"/>
      <c r="BK16" s="152" t="str">
        <f>MID('データ入力（物品・委託）'!$D$16,10,1)</f>
        <v/>
      </c>
      <c r="BL16" s="150"/>
      <c r="BM16" s="152" t="str">
        <f>MID('データ入力（物品・委託）'!$D$16,11,1)</f>
        <v/>
      </c>
      <c r="BN16" s="150"/>
      <c r="BO16" s="152" t="str">
        <f>MID('データ入力（物品・委託）'!$D$16,12,1)</f>
        <v/>
      </c>
      <c r="BP16" s="154"/>
      <c r="BQ16" s="149" t="str">
        <f>MID('データ入力（物品・委託）'!$D$16,13,1)</f>
        <v/>
      </c>
      <c r="BR16" s="151"/>
    </row>
    <row r="17" spans="1:72" s="26" customFormat="1" ht="30" customHeight="1" x14ac:dyDescent="0.2">
      <c r="A17" s="56" t="s">
        <v>129</v>
      </c>
      <c r="B17" s="152" t="str">
        <f>MID('データ入力（物品・委託）'!$D$15,1,1)</f>
        <v/>
      </c>
      <c r="C17" s="154"/>
      <c r="D17" s="150"/>
      <c r="E17" s="149" t="str">
        <f>MID('データ入力（物品・委託）'!$D$15,2,1)</f>
        <v/>
      </c>
      <c r="F17" s="154"/>
      <c r="G17" s="150"/>
      <c r="H17" s="149" t="str">
        <f>MID('データ入力（物品・委託）'!$D$15,3,1)</f>
        <v/>
      </c>
      <c r="I17" s="154"/>
      <c r="J17" s="150"/>
      <c r="K17" s="149" t="str">
        <f>MID('データ入力（物品・委託）'!$D$15,4,1)</f>
        <v/>
      </c>
      <c r="L17" s="154"/>
      <c r="M17" s="150"/>
      <c r="N17" s="149" t="str">
        <f>MID('データ入力（物品・委託）'!$D$15,5,1)</f>
        <v/>
      </c>
      <c r="O17" s="154"/>
      <c r="P17" s="150"/>
      <c r="Q17" s="149" t="str">
        <f>MID('データ入力（物品・委託）'!$D$15,6,1)</f>
        <v/>
      </c>
      <c r="R17" s="154"/>
      <c r="S17" s="150"/>
      <c r="T17" s="149" t="str">
        <f>MID('データ入力（物品・委託）'!$D$15,7,1)</f>
        <v/>
      </c>
      <c r="U17" s="154"/>
      <c r="V17" s="150"/>
      <c r="W17" s="149" t="str">
        <f>MID('データ入力（物品・委託）'!$D$15,8,1)</f>
        <v/>
      </c>
      <c r="X17" s="154"/>
      <c r="Y17" s="150"/>
      <c r="Z17" s="149" t="str">
        <f>MID('データ入力（物品・委託）'!$D$15,9,1)</f>
        <v/>
      </c>
      <c r="AA17" s="154"/>
      <c r="AB17" s="150"/>
      <c r="AC17" s="149" t="str">
        <f>MID('データ入力（物品・委託）'!$D$15,10,1)</f>
        <v/>
      </c>
      <c r="AD17" s="154"/>
      <c r="AE17" s="150"/>
      <c r="AF17" s="149" t="str">
        <f>MID('データ入力（物品・委託）'!$D$15,11,1)</f>
        <v/>
      </c>
      <c r="AG17" s="154"/>
      <c r="AH17" s="151"/>
      <c r="AI17" s="149" t="str">
        <f>MID('データ入力（物品・委託）'!$D$15,12,1)</f>
        <v/>
      </c>
      <c r="AJ17" s="154"/>
      <c r="AK17" s="151"/>
      <c r="AL17" s="18"/>
      <c r="AM17" s="18"/>
      <c r="AN17" s="166" t="s">
        <v>34</v>
      </c>
      <c r="AO17" s="166"/>
      <c r="AP17" s="166"/>
      <c r="AQ17" s="166"/>
      <c r="AR17" s="167"/>
      <c r="AS17" s="152" t="str">
        <f>MID('データ入力（物品・委託）'!$D$17,1,1)</f>
        <v/>
      </c>
      <c r="AT17" s="150"/>
      <c r="AU17" s="152" t="str">
        <f>MID('データ入力（物品・委託）'!$D$17,2,1)</f>
        <v/>
      </c>
      <c r="AV17" s="150"/>
      <c r="AW17" s="152" t="str">
        <f>MID('データ入力（物品・委託）'!$D$17,3,1)</f>
        <v/>
      </c>
      <c r="AX17" s="150"/>
      <c r="AY17" s="152" t="str">
        <f>MID('データ入力（物品・委託）'!$D$17,4,1)</f>
        <v/>
      </c>
      <c r="AZ17" s="150"/>
      <c r="BA17" s="152" t="str">
        <f>MID('データ入力（物品・委託）'!$D$17,5,1)</f>
        <v/>
      </c>
      <c r="BB17" s="150"/>
      <c r="BC17" s="152" t="str">
        <f>MID('データ入力（物品・委託）'!$D$17,6,1)</f>
        <v/>
      </c>
      <c r="BD17" s="150"/>
      <c r="BE17" s="152" t="str">
        <f>MID('データ入力（物品・委託）'!$D$17,7,1)</f>
        <v/>
      </c>
      <c r="BF17" s="150"/>
      <c r="BG17" s="152" t="str">
        <f>MID('データ入力（物品・委託）'!$D$17,8,1)</f>
        <v/>
      </c>
      <c r="BH17" s="150"/>
      <c r="BI17" s="152" t="str">
        <f>MID('データ入力（物品・委託）'!$D$17,9,1)</f>
        <v/>
      </c>
      <c r="BJ17" s="150"/>
      <c r="BK17" s="152" t="str">
        <f>MID('データ入力（物品・委託）'!$D$17,10,1)</f>
        <v/>
      </c>
      <c r="BL17" s="150"/>
      <c r="BM17" s="152" t="str">
        <f>MID('データ入力（物品・委託）'!$D$17,11,1)</f>
        <v/>
      </c>
      <c r="BN17" s="150"/>
      <c r="BO17" s="152" t="str">
        <f>MID('データ入力（物品・委託）'!$D$17,12,1)</f>
        <v/>
      </c>
      <c r="BP17" s="154"/>
      <c r="BQ17" s="149" t="str">
        <f>MID('データ入力（物品・委託）'!$D$17,13,1)</f>
        <v/>
      </c>
      <c r="BR17" s="151"/>
    </row>
    <row r="18" spans="1:72" s="18" customFormat="1" ht="30" customHeight="1" x14ac:dyDescent="0.2"/>
    <row r="19" spans="1:72" s="18" customFormat="1" ht="30" customHeight="1" x14ac:dyDescent="0.2">
      <c r="A19" s="153" t="s">
        <v>35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</row>
    <row r="20" spans="1:72" s="18" customFormat="1" ht="30" customHeight="1" x14ac:dyDescent="0.2">
      <c r="A20" s="40" t="s">
        <v>14</v>
      </c>
      <c r="B20" s="152" t="str">
        <f>MID('データ入力（物品・委託）'!$D$23,1,1)</f>
        <v/>
      </c>
      <c r="C20" s="150"/>
      <c r="D20" s="149" t="str">
        <f>MID('データ入力（物品・委託）'!$D$23,2,1)</f>
        <v/>
      </c>
      <c r="E20" s="150"/>
      <c r="F20" s="149" t="str">
        <f>MID('データ入力（物品・委託）'!$D$23,3,1)</f>
        <v/>
      </c>
      <c r="G20" s="150"/>
      <c r="H20" s="149" t="str">
        <f>MID('データ入力（物品・委託）'!$D$23,4,1)</f>
        <v/>
      </c>
      <c r="I20" s="150"/>
      <c r="J20" s="149" t="str">
        <f>MID('データ入力（物品・委託）'!$D$23,5,1)</f>
        <v/>
      </c>
      <c r="K20" s="150"/>
      <c r="L20" s="149" t="str">
        <f>MID('データ入力（物品・委託）'!$D$23,6,1)</f>
        <v/>
      </c>
      <c r="M20" s="150"/>
      <c r="N20" s="149" t="str">
        <f>MID('データ入力（物品・委託）'!$D$23,7,1)</f>
        <v/>
      </c>
      <c r="O20" s="150"/>
      <c r="P20" s="149" t="str">
        <f>MID('データ入力（物品・委託）'!$D$23,8,1)</f>
        <v/>
      </c>
      <c r="Q20" s="151"/>
      <c r="R20" s="23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</row>
    <row r="21" spans="1:72" s="18" customFormat="1" ht="30" customHeight="1" x14ac:dyDescent="0.2">
      <c r="A21" s="40" t="s">
        <v>33</v>
      </c>
      <c r="B21" s="152" t="str">
        <f>MID('データ入力（物品・委託）'!$D$24,1,1)</f>
        <v/>
      </c>
      <c r="C21" s="154"/>
      <c r="D21" s="150"/>
      <c r="E21" s="152" t="str">
        <f>MID('データ入力（物品・委託）'!$D$24,2,1)</f>
        <v/>
      </c>
      <c r="F21" s="154"/>
      <c r="G21" s="150"/>
      <c r="H21" s="152" t="str">
        <f>MID('データ入力（物品・委託）'!$D$24,3,1)</f>
        <v/>
      </c>
      <c r="I21" s="154"/>
      <c r="J21" s="150"/>
      <c r="K21" s="149" t="str">
        <f>MID('データ入力（物品・委託）'!$D$24,4,1)</f>
        <v/>
      </c>
      <c r="L21" s="154"/>
      <c r="M21" s="150"/>
      <c r="N21" s="149" t="str">
        <f>MID('データ入力（物品・委託）'!$D$24,5,1)</f>
        <v/>
      </c>
      <c r="O21" s="154"/>
      <c r="P21" s="150"/>
      <c r="Q21" s="149" t="str">
        <f>MID('データ入力（物品・委託）'!$D$24,6,1)</f>
        <v/>
      </c>
      <c r="R21" s="154"/>
      <c r="S21" s="150"/>
      <c r="T21" s="149" t="str">
        <f>MID('データ入力（物品・委託）'!$D$24,7,1)</f>
        <v/>
      </c>
      <c r="U21" s="154"/>
      <c r="V21" s="150"/>
      <c r="W21" s="149" t="str">
        <f>MID('データ入力（物品・委託）'!$D$24,8,1)</f>
        <v/>
      </c>
      <c r="X21" s="154"/>
      <c r="Y21" s="150"/>
      <c r="Z21" s="149" t="str">
        <f>MID('データ入力（物品・委託）'!$D$24,9,1)</f>
        <v/>
      </c>
      <c r="AA21" s="154"/>
      <c r="AB21" s="150"/>
      <c r="AC21" s="149" t="str">
        <f>MID('データ入力（物品・委託）'!$D$24,10,1)</f>
        <v/>
      </c>
      <c r="AD21" s="154"/>
      <c r="AE21" s="150"/>
      <c r="AF21" s="149" t="str">
        <f>MID('データ入力（物品・委託）'!$D$24,11,1)</f>
        <v/>
      </c>
      <c r="AG21" s="154"/>
      <c r="AH21" s="151"/>
      <c r="AI21" s="149" t="str">
        <f>MID('データ入力（物品・委託）'!$D$24,12,1)</f>
        <v/>
      </c>
      <c r="AJ21" s="154"/>
      <c r="AK21" s="150"/>
      <c r="AL21" s="149" t="str">
        <f>MID('データ入力（物品・委託）'!$D$24,13,1)</f>
        <v/>
      </c>
      <c r="AM21" s="154"/>
      <c r="AN21" s="150"/>
      <c r="AO21" s="149" t="str">
        <f>MID('データ入力（物品・委託）'!$D$24,14,1)</f>
        <v/>
      </c>
      <c r="AP21" s="150"/>
      <c r="AQ21" s="149" t="str">
        <f>MID('データ入力（物品・委託）'!$D$24,15,1)</f>
        <v/>
      </c>
      <c r="AR21" s="150"/>
      <c r="AS21" s="149" t="str">
        <f>MID('データ入力（物品・委託）'!$D$24,16,1)</f>
        <v/>
      </c>
      <c r="AT21" s="154"/>
      <c r="AU21" s="150"/>
      <c r="AV21" s="149" t="str">
        <f>MID('データ入力（物品・委託）'!$D$24,17,1)</f>
        <v/>
      </c>
      <c r="AW21" s="154"/>
      <c r="AX21" s="150"/>
      <c r="AY21" s="149" t="str">
        <f>MID('データ入力（物品・委託）'!$D$24,18,1)</f>
        <v/>
      </c>
      <c r="AZ21" s="154"/>
      <c r="BA21" s="150"/>
      <c r="BB21" s="149" t="str">
        <f>MID('データ入力（物品・委託）'!$D$24,19,1)</f>
        <v/>
      </c>
      <c r="BC21" s="154"/>
      <c r="BD21" s="150"/>
      <c r="BE21" s="149" t="str">
        <f>MID('データ入力（物品・委託）'!$D$24,20,1)</f>
        <v/>
      </c>
      <c r="BF21" s="154"/>
      <c r="BG21" s="150"/>
      <c r="BH21" s="149" t="str">
        <f>MID('データ入力（物品・委託）'!$D$24,21,1)</f>
        <v/>
      </c>
      <c r="BI21" s="154"/>
      <c r="BJ21" s="150"/>
      <c r="BK21" s="149" t="str">
        <f>MID('データ入力（物品・委託）'!$D$24,22,1)</f>
        <v/>
      </c>
      <c r="BL21" s="154"/>
      <c r="BM21" s="150"/>
      <c r="BN21" s="149" t="str">
        <f>MID('データ入力（物品・委託）'!$D$24,23,1)</f>
        <v/>
      </c>
      <c r="BO21" s="154"/>
      <c r="BP21" s="150"/>
      <c r="BQ21" s="149" t="str">
        <f>MID('データ入力（物品・委託）'!$D$24,24,1)</f>
        <v/>
      </c>
      <c r="BR21" s="154"/>
      <c r="BS21" s="151"/>
      <c r="BT21" s="25"/>
    </row>
    <row r="22" spans="1:72" s="18" customFormat="1" ht="30" customHeight="1" x14ac:dyDescent="0.2">
      <c r="A22" s="40"/>
      <c r="B22" s="152" t="str">
        <f>MID('データ入力（物品・委託）'!$D$24,25,1)</f>
        <v/>
      </c>
      <c r="C22" s="154"/>
      <c r="D22" s="150"/>
      <c r="E22" s="152" t="str">
        <f>MID('データ入力（物品・委託）'!$D$24,26,1)</f>
        <v/>
      </c>
      <c r="F22" s="154"/>
      <c r="G22" s="150"/>
      <c r="H22" s="152" t="str">
        <f>MID('データ入力（物品・委託）'!$D$24,27,1)</f>
        <v/>
      </c>
      <c r="I22" s="154"/>
      <c r="J22" s="150"/>
      <c r="K22" s="149" t="str">
        <f>MID('データ入力（物品・委託）'!$D$24,28,1)</f>
        <v/>
      </c>
      <c r="L22" s="154"/>
      <c r="M22" s="150"/>
      <c r="N22" s="149" t="str">
        <f>MID('データ入力（物品・委託）'!$D$24,29,1)</f>
        <v/>
      </c>
      <c r="O22" s="154"/>
      <c r="P22" s="150"/>
      <c r="Q22" s="149" t="str">
        <f>MID('データ入力（物品・委託）'!$D$24,30,1)</f>
        <v/>
      </c>
      <c r="R22" s="154"/>
      <c r="S22" s="150"/>
      <c r="T22" s="149" t="str">
        <f>MID('データ入力（物品・委託）'!$D$24,31,1)</f>
        <v/>
      </c>
      <c r="U22" s="154"/>
      <c r="V22" s="150"/>
      <c r="W22" s="149" t="str">
        <f>MID('データ入力（物品・委託）'!$D$24,32,1)</f>
        <v/>
      </c>
      <c r="X22" s="154"/>
      <c r="Y22" s="150"/>
      <c r="Z22" s="149" t="str">
        <f>MID('データ入力（物品・委託）'!$D$24,33,1)</f>
        <v/>
      </c>
      <c r="AA22" s="154"/>
      <c r="AB22" s="150"/>
      <c r="AC22" s="149" t="str">
        <f>MID('データ入力（物品・委託）'!$D$24,34,1)</f>
        <v/>
      </c>
      <c r="AD22" s="154"/>
      <c r="AE22" s="150"/>
      <c r="AF22" s="149" t="str">
        <f>MID('データ入力（物品・委託）'!$D$24,35,1)</f>
        <v/>
      </c>
      <c r="AG22" s="154"/>
      <c r="AH22" s="151"/>
      <c r="AI22" s="149" t="str">
        <f>MID('データ入力（物品・委託）'!$D$24,36,1)</f>
        <v/>
      </c>
      <c r="AJ22" s="154"/>
      <c r="AK22" s="150"/>
      <c r="AL22" s="149" t="str">
        <f>MID('データ入力（物品・委託）'!$D$24,37,1)</f>
        <v/>
      </c>
      <c r="AM22" s="154"/>
      <c r="AN22" s="150"/>
      <c r="AO22" s="149" t="str">
        <f>MID('データ入力（物品・委託）'!$D$24,38,1)</f>
        <v/>
      </c>
      <c r="AP22" s="150"/>
      <c r="AQ22" s="149" t="str">
        <f>MID('データ入力（物品・委託）'!$D$24,39,1)</f>
        <v/>
      </c>
      <c r="AR22" s="150"/>
      <c r="AS22" s="149" t="str">
        <f>MID('データ入力（物品・委託）'!$D$24,40,1)</f>
        <v/>
      </c>
      <c r="AT22" s="154"/>
      <c r="AU22" s="150"/>
      <c r="AV22" s="149" t="str">
        <f>MID('データ入力（物品・委託）'!$D$24,41,1)</f>
        <v/>
      </c>
      <c r="AW22" s="154"/>
      <c r="AX22" s="150"/>
      <c r="AY22" s="149" t="str">
        <f>MID('データ入力（物品・委託）'!$D$24,42,1)</f>
        <v/>
      </c>
      <c r="AZ22" s="154"/>
      <c r="BA22" s="150"/>
      <c r="BB22" s="149" t="str">
        <f>MID('データ入力（物品・委託）'!$D$24,43,1)</f>
        <v/>
      </c>
      <c r="BC22" s="154"/>
      <c r="BD22" s="150"/>
      <c r="BE22" s="149" t="str">
        <f>MID('データ入力（物品・委託）'!$D$24,44,1)</f>
        <v/>
      </c>
      <c r="BF22" s="154"/>
      <c r="BG22" s="150"/>
      <c r="BH22" s="149" t="str">
        <f>MID('データ入力（物品・委託）'!$D$24,45,1)</f>
        <v/>
      </c>
      <c r="BI22" s="154"/>
      <c r="BJ22" s="150"/>
      <c r="BK22" s="149" t="str">
        <f>MID('データ入力（物品・委託）'!$D$24,46,1)</f>
        <v/>
      </c>
      <c r="BL22" s="154"/>
      <c r="BM22" s="150"/>
      <c r="BN22" s="149" t="str">
        <f>MID('データ入力（物品・委託）'!$D$24,47,1)</f>
        <v/>
      </c>
      <c r="BO22" s="154"/>
      <c r="BP22" s="150"/>
      <c r="BQ22" s="149" t="str">
        <f>MID('データ入力（物品・委託）'!$D$24,48,1)</f>
        <v/>
      </c>
      <c r="BR22" s="154"/>
      <c r="BS22" s="151"/>
    </row>
    <row r="23" spans="1:72" s="18" customFormat="1" ht="30" customHeight="1" x14ac:dyDescent="0.2">
      <c r="A23" s="26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</row>
    <row r="24" spans="1:72" s="18" customFormat="1" ht="30" customHeight="1" x14ac:dyDescent="0.2">
      <c r="A24" s="40" t="s">
        <v>27</v>
      </c>
      <c r="B24" s="152" t="str">
        <f>MID('データ入力（物品・委託）'!$D$25,1,1)</f>
        <v/>
      </c>
      <c r="C24" s="154"/>
      <c r="D24" s="150"/>
      <c r="E24" s="152" t="str">
        <f>MID('データ入力（物品・委託）'!$D$25,2,1)</f>
        <v/>
      </c>
      <c r="F24" s="154"/>
      <c r="G24" s="150"/>
      <c r="H24" s="152" t="str">
        <f>MID('データ入力（物品・委託）'!$D$25,3,1)</f>
        <v/>
      </c>
      <c r="I24" s="154"/>
      <c r="J24" s="150"/>
      <c r="K24" s="149" t="str">
        <f>MID('データ入力（物品・委託）'!$D$25,4,1)</f>
        <v/>
      </c>
      <c r="L24" s="154"/>
      <c r="M24" s="150"/>
      <c r="N24" s="149" t="str">
        <f>MID('データ入力（物品・委託）'!$D$25,5,1)</f>
        <v/>
      </c>
      <c r="O24" s="154"/>
      <c r="P24" s="150"/>
      <c r="Q24" s="149" t="str">
        <f>MID('データ入力（物品・委託）'!$D$25,6,1)</f>
        <v/>
      </c>
      <c r="R24" s="154"/>
      <c r="S24" s="150"/>
      <c r="T24" s="149" t="str">
        <f>MID('データ入力（物品・委託）'!$D$25,7,1)</f>
        <v/>
      </c>
      <c r="U24" s="154"/>
      <c r="V24" s="150"/>
      <c r="W24" s="149" t="str">
        <f>MID('データ入力（物品・委託）'!$D$25,8,1)</f>
        <v/>
      </c>
      <c r="X24" s="154"/>
      <c r="Y24" s="150"/>
      <c r="Z24" s="149" t="str">
        <f>MID('データ入力（物品・委託）'!$D$25,9,1)</f>
        <v/>
      </c>
      <c r="AA24" s="154"/>
      <c r="AB24" s="150"/>
      <c r="AC24" s="149" t="str">
        <f>MID('データ入力（物品・委託）'!$D$25,10,1)</f>
        <v/>
      </c>
      <c r="AD24" s="154"/>
      <c r="AE24" s="150"/>
      <c r="AF24" s="149" t="str">
        <f>MID('データ入力（物品・委託）'!$D$25,11,1)</f>
        <v/>
      </c>
      <c r="AG24" s="154"/>
      <c r="AH24" s="151"/>
      <c r="AI24" s="149" t="str">
        <f>MID('データ入力（物品・委託）'!$D$25,12,1)</f>
        <v/>
      </c>
      <c r="AJ24" s="154"/>
      <c r="AK24" s="150"/>
      <c r="AL24" s="149" t="str">
        <f>MID('データ入力（物品・委託）'!$D$25,13,1)</f>
        <v/>
      </c>
      <c r="AM24" s="154"/>
      <c r="AN24" s="150"/>
      <c r="AO24" s="149" t="str">
        <f>MID('データ入力（物品・委託）'!$D$25,14,1)</f>
        <v/>
      </c>
      <c r="AP24" s="150"/>
      <c r="AQ24" s="149" t="str">
        <f>MID('データ入力（物品・委託）'!$D$25,15,1)</f>
        <v/>
      </c>
      <c r="AR24" s="150"/>
      <c r="AS24" s="149" t="str">
        <f>MID('データ入力（物品・委託）'!$D$25,16,1)</f>
        <v/>
      </c>
      <c r="AT24" s="154"/>
      <c r="AU24" s="150"/>
      <c r="AV24" s="149" t="str">
        <f>MID('データ入力（物品・委託）'!$D$25,17,1)</f>
        <v/>
      </c>
      <c r="AW24" s="154"/>
      <c r="AX24" s="150"/>
      <c r="AY24" s="149" t="str">
        <f>MID('データ入力（物品・委託）'!$D$25,18,1)</f>
        <v/>
      </c>
      <c r="AZ24" s="154"/>
      <c r="BA24" s="150"/>
      <c r="BB24" s="149" t="str">
        <f>MID('データ入力（物品・委託）'!$D$25,19,1)</f>
        <v/>
      </c>
      <c r="BC24" s="154"/>
      <c r="BD24" s="150"/>
      <c r="BE24" s="149" t="str">
        <f>MID('データ入力（物品・委託）'!$D$25,20,1)</f>
        <v/>
      </c>
      <c r="BF24" s="154"/>
      <c r="BG24" s="151"/>
      <c r="BH24" s="149" t="str">
        <f>MID('データ入力（物品・委託）'!$D$25,21,1)</f>
        <v/>
      </c>
      <c r="BI24" s="154"/>
      <c r="BJ24" s="151"/>
      <c r="BK24" s="149" t="str">
        <f>MID('データ入力（物品・委託）'!$D$25,22,1)</f>
        <v/>
      </c>
      <c r="BL24" s="154"/>
      <c r="BM24" s="151"/>
      <c r="BN24" s="149" t="str">
        <f>MID('データ入力（物品・委託）'!$D$25,23,1)</f>
        <v/>
      </c>
      <c r="BO24" s="154"/>
      <c r="BP24" s="151"/>
      <c r="BQ24" s="149" t="str">
        <f>MID('データ入力（物品・委託）'!$D$25,24,1)</f>
        <v/>
      </c>
      <c r="BR24" s="154"/>
      <c r="BS24" s="151"/>
    </row>
    <row r="25" spans="1:72" s="18" customFormat="1" ht="30" customHeight="1" x14ac:dyDescent="0.2">
      <c r="A25" s="40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</row>
    <row r="26" spans="1:72" s="18" customFormat="1" ht="30" customHeight="1" x14ac:dyDescent="0.2">
      <c r="A26" s="56" t="s">
        <v>28</v>
      </c>
      <c r="B26" s="152" t="str">
        <f>MID('データ入力（物品・委託）'!$D$26,1,1)</f>
        <v/>
      </c>
      <c r="C26" s="154"/>
      <c r="D26" s="150"/>
      <c r="E26" s="149" t="str">
        <f>MID('データ入力（物品・委託）'!$D$26,2,1)</f>
        <v/>
      </c>
      <c r="F26" s="154"/>
      <c r="G26" s="150"/>
      <c r="H26" s="149" t="str">
        <f>MID('データ入力（物品・委託）'!$D$26,3,1)</f>
        <v/>
      </c>
      <c r="I26" s="154"/>
      <c r="J26" s="150"/>
      <c r="K26" s="149" t="str">
        <f>MID('データ入力（物品・委託）'!$D$26,4,1)</f>
        <v/>
      </c>
      <c r="L26" s="154"/>
      <c r="M26" s="150"/>
      <c r="N26" s="149" t="str">
        <f>MID('データ入力（物品・委託）'!$D$26,5,1)</f>
        <v/>
      </c>
      <c r="O26" s="154"/>
      <c r="P26" s="150"/>
      <c r="Q26" s="149" t="str">
        <f>MID('データ入力（物品・委託）'!$D$26,6,1)</f>
        <v/>
      </c>
      <c r="R26" s="154"/>
      <c r="S26" s="150"/>
      <c r="T26" s="149" t="str">
        <f>MID('データ入力（物品・委託）'!$D$26,7,1)</f>
        <v/>
      </c>
      <c r="U26" s="154"/>
      <c r="V26" s="150"/>
      <c r="W26" s="149" t="str">
        <f>MID('データ入力（物品・委託）'!$D$26,8,1)</f>
        <v/>
      </c>
      <c r="X26" s="154"/>
      <c r="Y26" s="150"/>
      <c r="Z26" s="149" t="str">
        <f>MID('データ入力（物品・委託）'!$D$26,9,1)</f>
        <v/>
      </c>
      <c r="AA26" s="154"/>
      <c r="AB26" s="150"/>
      <c r="AC26" s="149" t="str">
        <f>MID('データ入力（物品・委託）'!$D$26,10,1)</f>
        <v/>
      </c>
      <c r="AD26" s="154"/>
      <c r="AE26" s="150"/>
      <c r="AF26" s="149" t="str">
        <f>MID('データ入力（物品・委託）'!$D$26,11,1)</f>
        <v/>
      </c>
      <c r="AG26" s="154"/>
      <c r="AH26" s="151"/>
      <c r="AI26" s="149" t="str">
        <f>MID('データ入力（物品・委託）'!$D$26,12,1)</f>
        <v/>
      </c>
      <c r="AJ26" s="154"/>
      <c r="AK26" s="151"/>
      <c r="AN26" s="168" t="s">
        <v>103</v>
      </c>
      <c r="AO26" s="166"/>
      <c r="AP26" s="166"/>
      <c r="AQ26" s="166"/>
      <c r="AR26" s="167"/>
      <c r="AS26" s="152" t="str">
        <f>MID('データ入力（物品・委託）'!$D$28,1,1)</f>
        <v/>
      </c>
      <c r="AT26" s="150"/>
      <c r="AU26" s="152" t="str">
        <f>MID('データ入力（物品・委託）'!$D$28,2,1)</f>
        <v/>
      </c>
      <c r="AV26" s="150"/>
      <c r="AW26" s="152" t="str">
        <f>MID('データ入力（物品・委託）'!$D$28,3,1)</f>
        <v/>
      </c>
      <c r="AX26" s="150"/>
      <c r="AY26" s="152" t="str">
        <f>MID('データ入力（物品・委託）'!$D$28,4,1)</f>
        <v/>
      </c>
      <c r="AZ26" s="150"/>
      <c r="BA26" s="152" t="str">
        <f>MID('データ入力（物品・委託）'!$D$28,5,1)</f>
        <v/>
      </c>
      <c r="BB26" s="150"/>
      <c r="BC26" s="152" t="str">
        <f>MID('データ入力（物品・委託）'!$D$28,6,1)</f>
        <v/>
      </c>
      <c r="BD26" s="150"/>
      <c r="BE26" s="152" t="str">
        <f>MID('データ入力（物品・委託）'!$D$28,7,1)</f>
        <v/>
      </c>
      <c r="BF26" s="150"/>
      <c r="BG26" s="152" t="str">
        <f>MID('データ入力（物品・委託）'!$D$28,8,1)</f>
        <v/>
      </c>
      <c r="BH26" s="150"/>
      <c r="BI26" s="152" t="str">
        <f>MID('データ入力（物品・委託）'!$D$28,9,1)</f>
        <v/>
      </c>
      <c r="BJ26" s="150"/>
      <c r="BK26" s="152" t="str">
        <f>MID('データ入力（物品・委託）'!$D$28,10,1)</f>
        <v/>
      </c>
      <c r="BL26" s="150"/>
      <c r="BM26" s="152" t="str">
        <f>MID('データ入力（物品・委託）'!$D$28,11,1)</f>
        <v/>
      </c>
      <c r="BN26" s="150"/>
      <c r="BO26" s="152" t="str">
        <f>MID('データ入力（物品・委託）'!$D$28,12,1)</f>
        <v/>
      </c>
      <c r="BP26" s="151"/>
      <c r="BQ26" s="25"/>
    </row>
    <row r="27" spans="1:72" s="18" customFormat="1" ht="30" customHeight="1" x14ac:dyDescent="0.2">
      <c r="A27" s="56" t="s">
        <v>129</v>
      </c>
      <c r="B27" s="152" t="str">
        <f>MID('データ入力（物品・委託）'!$D$27,1,1)</f>
        <v/>
      </c>
      <c r="C27" s="154"/>
      <c r="D27" s="150"/>
      <c r="E27" s="149" t="str">
        <f>MID('データ入力（物品・委託）'!$D$27,2,1)</f>
        <v/>
      </c>
      <c r="F27" s="154"/>
      <c r="G27" s="150"/>
      <c r="H27" s="149" t="str">
        <f>MID('データ入力（物品・委託）'!$D$27,3,1)</f>
        <v/>
      </c>
      <c r="I27" s="154"/>
      <c r="J27" s="150"/>
      <c r="K27" s="149" t="str">
        <f>MID('データ入力（物品・委託）'!$D$27,4,1)</f>
        <v/>
      </c>
      <c r="L27" s="154"/>
      <c r="M27" s="150"/>
      <c r="N27" s="149" t="str">
        <f>MID('データ入力（物品・委託）'!$D$27,5,1)</f>
        <v/>
      </c>
      <c r="O27" s="154"/>
      <c r="P27" s="150"/>
      <c r="Q27" s="149" t="str">
        <f>MID('データ入力（物品・委託）'!$D$27,6,1)</f>
        <v/>
      </c>
      <c r="R27" s="154"/>
      <c r="S27" s="150"/>
      <c r="T27" s="149" t="str">
        <f>MID('データ入力（物品・委託）'!$D$27,7,1)</f>
        <v/>
      </c>
      <c r="U27" s="154"/>
      <c r="V27" s="150"/>
      <c r="W27" s="149" t="str">
        <f>MID('データ入力（物品・委託）'!$D$27,8,1)</f>
        <v/>
      </c>
      <c r="X27" s="154"/>
      <c r="Y27" s="150"/>
      <c r="Z27" s="149" t="str">
        <f>MID('データ入力（物品・委託）'!$D$27,9,1)</f>
        <v/>
      </c>
      <c r="AA27" s="154"/>
      <c r="AB27" s="150"/>
      <c r="AC27" s="149" t="str">
        <f>MID('データ入力（物品・委託）'!$D$27,10,1)</f>
        <v/>
      </c>
      <c r="AD27" s="154"/>
      <c r="AE27" s="150"/>
      <c r="AF27" s="149" t="str">
        <f>MID('データ入力（物品・委託）'!$D$27,11,1)</f>
        <v/>
      </c>
      <c r="AG27" s="154"/>
      <c r="AH27" s="151"/>
      <c r="AI27" s="149" t="str">
        <f>MID('データ入力（物品・委託）'!$D$27,12,1)</f>
        <v/>
      </c>
      <c r="AJ27" s="154"/>
      <c r="AK27" s="151"/>
      <c r="AN27" s="166" t="s">
        <v>34</v>
      </c>
      <c r="AO27" s="166"/>
      <c r="AP27" s="166"/>
      <c r="AQ27" s="166"/>
      <c r="AR27" s="167"/>
      <c r="AS27" s="152" t="str">
        <f>MID('データ入力（物品・委託）'!$D$29,1,1)</f>
        <v/>
      </c>
      <c r="AT27" s="150"/>
      <c r="AU27" s="152" t="str">
        <f>MID('データ入力（物品・委託）'!$D$29,2,1)</f>
        <v/>
      </c>
      <c r="AV27" s="150"/>
      <c r="AW27" s="152" t="str">
        <f>MID('データ入力（物品・委託）'!$D$29,3,1)</f>
        <v/>
      </c>
      <c r="AX27" s="150"/>
      <c r="AY27" s="152" t="str">
        <f>MID('データ入力（物品・委託）'!$D$29,4,1)</f>
        <v/>
      </c>
      <c r="AZ27" s="150"/>
      <c r="BA27" s="152" t="str">
        <f>MID('データ入力（物品・委託）'!$D$29,5,1)</f>
        <v/>
      </c>
      <c r="BB27" s="150"/>
      <c r="BC27" s="152" t="str">
        <f>MID('データ入力（物品・委託）'!$D$29,6,1)</f>
        <v/>
      </c>
      <c r="BD27" s="150"/>
      <c r="BE27" s="152" t="str">
        <f>MID('データ入力（物品・委託）'!$D$29,7,1)</f>
        <v/>
      </c>
      <c r="BF27" s="150"/>
      <c r="BG27" s="152" t="str">
        <f>MID('データ入力（物品・委託）'!$D$29,8,1)</f>
        <v/>
      </c>
      <c r="BH27" s="150"/>
      <c r="BI27" s="152" t="str">
        <f>MID('データ入力（物品・委託）'!$D$29,9,1)</f>
        <v/>
      </c>
      <c r="BJ27" s="150"/>
      <c r="BK27" s="152" t="str">
        <f>MID('データ入力（物品・委託）'!$D$29,10,1)</f>
        <v/>
      </c>
      <c r="BL27" s="150"/>
      <c r="BM27" s="152" t="str">
        <f>MID('データ入力（物品・委託）'!$D$29,11,1)</f>
        <v/>
      </c>
      <c r="BN27" s="150"/>
      <c r="BO27" s="152" t="str">
        <f>MID('データ入力（物品・委託）'!$D$29,12,1)</f>
        <v/>
      </c>
      <c r="BP27" s="151"/>
      <c r="BQ27" s="25"/>
    </row>
    <row r="28" spans="1:72" s="18" customFormat="1" ht="30" customHeight="1" x14ac:dyDescent="0.2"/>
    <row r="29" spans="1:72" s="18" customFormat="1" ht="30" customHeight="1" x14ac:dyDescent="0.2">
      <c r="A29" s="165" t="s">
        <v>2</v>
      </c>
      <c r="B29" s="165"/>
      <c r="C29" s="165"/>
      <c r="D29" s="165"/>
      <c r="E29" s="165"/>
      <c r="F29" s="65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72" s="18" customFormat="1" ht="30" customHeight="1" x14ac:dyDescent="0.2">
      <c r="A30" s="18" t="s">
        <v>119</v>
      </c>
      <c r="B30" s="152" t="str">
        <f>IF(INT('データ入力（物品・委託）'!$D$32/100000000000),MOD(INT('データ入力（物品・委託）'!$D$32/100000000000),10),"")</f>
        <v/>
      </c>
      <c r="C30" s="154"/>
      <c r="D30" s="152" t="str">
        <f>IF(INT('データ入力（物品・委託）'!$D$32/10000000000),MOD(INT('データ入力（物品・委託）'!$D$32/10000000000),10),"")</f>
        <v/>
      </c>
      <c r="E30" s="154"/>
      <c r="F30" s="152" t="str">
        <f>IF(INT('データ入力（物品・委託）'!$D$32/1000000000),MOD(INT('データ入力（物品・委託）'!$D$32/1000000000),10),"")</f>
        <v/>
      </c>
      <c r="G30" s="151"/>
      <c r="H30" s="164" t="str">
        <f>IF(INT('データ入力（物品・委託）'!$D$32/100000000),MOD(INT('データ入力（物品・委託）'!$D$32/100000000),10),"")</f>
        <v/>
      </c>
      <c r="I30" s="151"/>
      <c r="J30" s="158" t="str">
        <f>IF(INT('データ入力（物品・委託）'!$D$32/10000000),MOD(INT('データ入力（物品・委託）'!$D$32/10000000),10),"")</f>
        <v/>
      </c>
      <c r="K30" s="158"/>
      <c r="L30" s="158" t="str">
        <f>IF(INT('データ入力（物品・委託）'!$D$32/1000000),MOD(INT('データ入力（物品・委託）'!$D$32/1000000),10),"")</f>
        <v/>
      </c>
      <c r="M30" s="163"/>
      <c r="N30" s="151" t="str">
        <f>IF(INT('データ入力（物品・委託）'!$D$32/100000),MOD(INT('データ入力（物品・委託）'!$D$32/100000),10),"")</f>
        <v/>
      </c>
      <c r="O30" s="158"/>
      <c r="P30" s="158" t="str">
        <f>IF(INT('データ入力（物品・委託）'!$D$32/10000),MOD(INT('データ入力（物品・委託）'!$D$32/10000),10),"")</f>
        <v/>
      </c>
      <c r="Q30" s="158"/>
      <c r="R30" s="158" t="str">
        <f>IF(INT('データ入力（物品・委託）'!$D$32/1000),MOD(INT('データ入力（物品・委託）'!$D$32/1000),10),"")</f>
        <v/>
      </c>
      <c r="S30" s="152"/>
      <c r="T30" s="159" t="str">
        <f>IF(INT('データ入力（物品・委託）'!$D$32/100),MOD(INT('データ入力（物品・委託）'!$D$32/100),10),"")</f>
        <v/>
      </c>
      <c r="U30" s="158"/>
      <c r="V30" s="158" t="str">
        <f>IF(INT('データ入力（物品・委託）'!$D$32/10),MOD(INT('データ入力（物品・委託）'!$D$32/10),10),"")</f>
        <v/>
      </c>
      <c r="W30" s="158"/>
      <c r="X30" s="158" t="str">
        <f>IF(INT('データ入力（物品・委託）'!$D$32/1),MOD(INT('データ入力（物品・委託）'!$D$32/1),10),"")</f>
        <v/>
      </c>
      <c r="Y30" s="158"/>
      <c r="Z30" s="171" t="s">
        <v>116</v>
      </c>
      <c r="AA30" s="171"/>
      <c r="AB30" s="171"/>
    </row>
    <row r="31" spans="1:72" s="18" customFormat="1" ht="30" customHeight="1" x14ac:dyDescent="0.2">
      <c r="A31" s="18" t="s">
        <v>112</v>
      </c>
      <c r="B31" s="152" t="str">
        <f>IF(INT('データ入力（物品・委託）'!$D$33/100000000000),MOD(INT('データ入力（物品・委託）'!$D$33/100000000000),10),"")</f>
        <v/>
      </c>
      <c r="C31" s="154"/>
      <c r="D31" s="152" t="str">
        <f>IF(INT('データ入力（物品・委託）'!$D$33/10000000000),MOD(INT('データ入力（物品・委託）'!$D$33/10000000000),10),"")</f>
        <v/>
      </c>
      <c r="E31" s="154"/>
      <c r="F31" s="152" t="str">
        <f>IF(INT('データ入力（物品・委託）'!$D$33/1000000000),MOD(INT('データ入力（物品・委託）'!$D$33/1000000000),10),"")</f>
        <v/>
      </c>
      <c r="G31" s="151"/>
      <c r="H31" s="164" t="str">
        <f>IF(INT('データ入力（物品・委託）'!$D$33/100000000),MOD(INT('データ入力（物品・委託）'!$D$33/100000000),10),"")</f>
        <v/>
      </c>
      <c r="I31" s="151"/>
      <c r="J31" s="158" t="str">
        <f>IF(INT('データ入力（物品・委託）'!$D$33/10000000),MOD(INT('データ入力（物品・委託）'!$D$33/10000000),10),"")</f>
        <v/>
      </c>
      <c r="K31" s="158"/>
      <c r="L31" s="158" t="str">
        <f>IF(INT('データ入力（物品・委託）'!$D$33/1000000),MOD(INT('データ入力（物品・委託）'!$D$33/1000000),10),"")</f>
        <v/>
      </c>
      <c r="M31" s="163"/>
      <c r="N31" s="151" t="str">
        <f>IF(INT('データ入力（物品・委託）'!$D$33/100000),MOD(INT('データ入力（物品・委託）'!$D$33/100000),10),"")</f>
        <v/>
      </c>
      <c r="O31" s="158"/>
      <c r="P31" s="158" t="str">
        <f>IF(INT('データ入力（物品・委託）'!$D$33/10000),MOD(INT('データ入力（物品・委託）'!$D$33/10000),10),"")</f>
        <v/>
      </c>
      <c r="Q31" s="158"/>
      <c r="R31" s="158" t="str">
        <f>IF(INT('データ入力（物品・委託）'!$D$33/1000),MOD(INT('データ入力（物品・委託）'!$D$33/1000),10),"")</f>
        <v/>
      </c>
      <c r="S31" s="152"/>
      <c r="T31" s="159" t="str">
        <f>IF(INT('データ入力（物品・委託）'!$D$33/100),MOD(INT('データ入力（物品・委託）'!$D$33/100),10),"")</f>
        <v/>
      </c>
      <c r="U31" s="158"/>
      <c r="V31" s="158" t="str">
        <f>IF(INT('データ入力（物品・委託）'!$D$33/10),MOD(INT('データ入力（物品・委託）'!$D$33/10),10),"")</f>
        <v/>
      </c>
      <c r="W31" s="158"/>
      <c r="X31" s="158" t="str">
        <f>IF(INT('データ入力（物品・委託）'!$D$33/1),MOD(INT('データ入力（物品・委託）'!$D$33/1),10),"")</f>
        <v/>
      </c>
      <c r="Y31" s="158"/>
      <c r="Z31" s="172" t="s">
        <v>117</v>
      </c>
      <c r="AA31" s="172"/>
      <c r="AB31" s="172"/>
    </row>
    <row r="32" spans="1:72" s="18" customFormat="1" ht="30" customHeight="1" x14ac:dyDescent="0.2">
      <c r="A32" s="18" t="s">
        <v>113</v>
      </c>
      <c r="B32" s="152" t="str">
        <f>IF(INT('データ入力（物品・委託）'!$D$34/100000000000),MOD(INT('データ入力（物品・委託）'!$D$34/100000000000),10),"")</f>
        <v/>
      </c>
      <c r="C32" s="154"/>
      <c r="D32" s="152" t="str">
        <f>IF(INT('データ入力（物品・委託）'!$D$34/10000000000),MOD(INT('データ入力（物品・委託）'!$D$34/10000000000),10),"")</f>
        <v/>
      </c>
      <c r="E32" s="154"/>
      <c r="F32" s="152" t="str">
        <f>IF(INT('データ入力（物品・委託）'!$D$34/1000000000),MOD(INT('データ入力（物品・委託）'!$D$34/1000000000),10),"")</f>
        <v/>
      </c>
      <c r="G32" s="151"/>
      <c r="H32" s="164" t="str">
        <f>IF(INT('データ入力（物品・委託）'!$D$34/100000000),MOD(INT('データ入力（物品・委託）'!$D$34/100000000),10),"")</f>
        <v/>
      </c>
      <c r="I32" s="151"/>
      <c r="J32" s="158" t="str">
        <f>IF(INT('データ入力（物品・委託）'!$D$34/10000000),MOD(INT('データ入力（物品・委託）'!$D$34/10000000),10),"")</f>
        <v/>
      </c>
      <c r="K32" s="158"/>
      <c r="L32" s="158" t="str">
        <f>IF(INT('データ入力（物品・委託）'!$D$34/1000000),MOD(INT('データ入力（物品・委託）'!$D$34/1000000),10),"")</f>
        <v/>
      </c>
      <c r="M32" s="163"/>
      <c r="N32" s="151" t="str">
        <f>IF(INT('データ入力（物品・委託）'!$D$34/100000),MOD(INT('データ入力（物品・委託）'!$D$34/100000),10),"")</f>
        <v/>
      </c>
      <c r="O32" s="158"/>
      <c r="P32" s="158" t="str">
        <f>IF(INT('データ入力（物品・委託）'!$D$34/10000),MOD(INT('データ入力（物品・委託）'!$D$34/10000),10),"")</f>
        <v/>
      </c>
      <c r="Q32" s="158"/>
      <c r="R32" s="158" t="str">
        <f>IF(INT('データ入力（物品・委託）'!$D$34/1000),MOD(INT('データ入力（物品・委託）'!$D$34/1000),10),"")</f>
        <v/>
      </c>
      <c r="S32" s="152"/>
      <c r="T32" s="159" t="str">
        <f>IF(INT('データ入力（物品・委託）'!$D$34/100),MOD(INT('データ入力（物品・委託）'!$D$34/100),10),"")</f>
        <v/>
      </c>
      <c r="U32" s="158"/>
      <c r="V32" s="158" t="str">
        <f>IF(INT('データ入力（物品・委託）'!$D$34/10),MOD(INT('データ入力（物品・委託）'!$D$34/10),10),"")</f>
        <v/>
      </c>
      <c r="W32" s="158"/>
      <c r="X32" s="158" t="str">
        <f>IF(INT('データ入力（物品・委託）'!$D$34/1),MOD(INT('データ入力（物品・委託）'!$D$34/1),10),"")</f>
        <v/>
      </c>
      <c r="Y32" s="158"/>
      <c r="Z32" s="172" t="s">
        <v>117</v>
      </c>
      <c r="AA32" s="172"/>
      <c r="AB32" s="172"/>
    </row>
    <row r="33" spans="1:68" s="18" customFormat="1" ht="30" customHeight="1" x14ac:dyDescent="0.2">
      <c r="A33" s="18" t="s">
        <v>114</v>
      </c>
      <c r="B33" s="152" t="str">
        <f>IF(INT('データ入力（物品・委託）'!$D$35/100000000000),MOD(INT('データ入力（物品・委託）'!$D$35/100000000000),10),"")</f>
        <v/>
      </c>
      <c r="C33" s="154"/>
      <c r="D33" s="152" t="str">
        <f>IF(INT('データ入力（物品・委託）'!$D$35/10000000000),MOD(INT('データ入力（物品・委託）'!$D$35/10000000000),10),"")</f>
        <v/>
      </c>
      <c r="E33" s="154"/>
      <c r="F33" s="152" t="str">
        <f>IF(INT('データ入力（物品・委託）'!$D$35/1000000000),MOD(INT('データ入力（物品・委託）'!$D$35/1000000000),10),"")</f>
        <v/>
      </c>
      <c r="G33" s="151"/>
      <c r="H33" s="164" t="str">
        <f>IF(INT('データ入力（物品・委託）'!$D$35/100000000),MOD(INT('データ入力（物品・委託）'!$D$35/100000000),10),"")</f>
        <v/>
      </c>
      <c r="I33" s="151"/>
      <c r="J33" s="158" t="str">
        <f>IF(INT('データ入力（物品・委託）'!$D$35/10000000),MOD(INT('データ入力（物品・委託）'!$D$35/10000000),10),"")</f>
        <v/>
      </c>
      <c r="K33" s="158"/>
      <c r="L33" s="158" t="str">
        <f>IF(INT('データ入力（物品・委託）'!$D$35/1000000),MOD(INT('データ入力（物品・委託）'!$D$35/1000000),10),"")</f>
        <v/>
      </c>
      <c r="M33" s="163"/>
      <c r="N33" s="151" t="str">
        <f>IF(INT('データ入力（物品・委託）'!$D$35/100000),MOD(INT('データ入力（物品・委託）'!$D$35/100000),10),"")</f>
        <v/>
      </c>
      <c r="O33" s="158"/>
      <c r="P33" s="158" t="str">
        <f>IF(INT('データ入力（物品・委託）'!$D$35/10000),MOD(INT('データ入力（物品・委託）'!$D$35/10000),10),"")</f>
        <v/>
      </c>
      <c r="Q33" s="158"/>
      <c r="R33" s="158" t="str">
        <f>IF(INT('データ入力（物品・委託）'!$D$35/1000),MOD(INT('データ入力（物品・委託）'!$D$35/1000),10),"")</f>
        <v/>
      </c>
      <c r="S33" s="152"/>
      <c r="T33" s="159" t="str">
        <f>IF(INT('データ入力（物品・委託）'!$D$35/100),MOD(INT('データ入力（物品・委託）'!$D$35/100),10),"")</f>
        <v/>
      </c>
      <c r="U33" s="158"/>
      <c r="V33" s="158" t="str">
        <f>IF(INT('データ入力（物品・委託）'!$D$35/10),MOD(INT('データ入力（物品・委託）'!$D$35/10),10),"")</f>
        <v/>
      </c>
      <c r="W33" s="158"/>
      <c r="X33" s="158" t="str">
        <f>IF(INT('データ入力（物品・委託）'!$D$35/1),MOD(INT('データ入力（物品・委託）'!$D$35/1),10),"")</f>
        <v/>
      </c>
      <c r="Y33" s="158"/>
      <c r="Z33" s="172" t="s">
        <v>117</v>
      </c>
      <c r="AA33" s="172"/>
      <c r="AB33" s="172"/>
    </row>
    <row r="34" spans="1:68" s="18" customFormat="1" ht="30" customHeight="1" x14ac:dyDescent="0.2">
      <c r="A34" s="18" t="s">
        <v>115</v>
      </c>
      <c r="B34" s="152" t="str">
        <f>IF(INT('データ入力（物品・委託）'!$D$36/100000000000),MOD(INT('データ入力（物品・委託）'!$D$36/100000000000),10),"")</f>
        <v/>
      </c>
      <c r="C34" s="154"/>
      <c r="D34" s="152" t="str">
        <f>IF(INT('データ入力（物品・委託）'!$D$36/10000000000),MOD(INT('データ入力（物品・委託）'!$D$36/10000000000),10),"")</f>
        <v/>
      </c>
      <c r="E34" s="154"/>
      <c r="F34" s="152" t="str">
        <f>IF(INT('データ入力（物品・委託）'!$D$36/1000000000),MOD(INT('データ入力（物品・委託）'!$D$36/1000000000),10),"")</f>
        <v/>
      </c>
      <c r="G34" s="151"/>
      <c r="H34" s="164" t="str">
        <f>IF(INT('データ入力（物品・委託）'!$D$36/100000000),MOD(INT('データ入力（物品・委託）'!$D$36/100000000),10),"")</f>
        <v/>
      </c>
      <c r="I34" s="151"/>
      <c r="J34" s="158" t="str">
        <f>IF(INT('データ入力（物品・委託）'!$D$36/10000000),MOD(INT('データ入力（物品・委託）'!$D$36/10000000),10),"")</f>
        <v/>
      </c>
      <c r="K34" s="158"/>
      <c r="L34" s="158" t="str">
        <f>IF(INT('データ入力（物品・委託）'!$D$36/1000000),MOD(INT('データ入力（物品・委託）'!$D$36/1000000),10),"")</f>
        <v/>
      </c>
      <c r="M34" s="163"/>
      <c r="N34" s="151" t="str">
        <f>IF(INT('データ入力（物品・委託）'!$D$36/100000),MOD(INT('データ入力（物品・委託）'!$D$36/100000),10),"")</f>
        <v/>
      </c>
      <c r="O34" s="158"/>
      <c r="P34" s="158" t="str">
        <f>IF(INT('データ入力（物品・委託）'!$D$36/10000),MOD(INT('データ入力（物品・委託）'!$D$36/10000),10),"")</f>
        <v/>
      </c>
      <c r="Q34" s="158"/>
      <c r="R34" s="158" t="str">
        <f>IF(INT('データ入力（物品・委託）'!$D$36/1000),MOD(INT('データ入力（物品・委託）'!$D$36/1000),10),"")</f>
        <v/>
      </c>
      <c r="S34" s="152"/>
      <c r="T34" s="159" t="str">
        <f>IF(INT('データ入力（物品・委託）'!$D$36/100),MOD(INT('データ入力（物品・委託）'!$D$36/100),10),"")</f>
        <v/>
      </c>
      <c r="U34" s="158"/>
      <c r="V34" s="158" t="str">
        <f>IF(INT('データ入力（物品・委託）'!$D$36/10),MOD(INT('データ入力（物品・委託）'!$D$36/10),10),"")</f>
        <v/>
      </c>
      <c r="W34" s="158"/>
      <c r="X34" s="158" t="str">
        <f>IF(INT('データ入力（物品・委託）'!$D$36/1),MOD(INT('データ入力（物品・委託）'!$D$36/1),10),"")</f>
        <v/>
      </c>
      <c r="Y34" s="158"/>
      <c r="Z34" s="172" t="s">
        <v>118</v>
      </c>
      <c r="AA34" s="172"/>
      <c r="AB34" s="172"/>
    </row>
    <row r="35" spans="1:68" s="18" customFormat="1" ht="30" customHeight="1" x14ac:dyDescent="0.2"/>
    <row r="36" spans="1:68" ht="30" customHeight="1" x14ac:dyDescent="0.2">
      <c r="AX36" s="160" t="s">
        <v>36</v>
      </c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2"/>
    </row>
    <row r="37" spans="1:68" ht="30" customHeight="1" x14ac:dyDescent="0.2">
      <c r="AX37" s="155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6"/>
      <c r="BN37" s="156"/>
      <c r="BO37" s="156"/>
      <c r="BP37" s="157"/>
    </row>
    <row r="38" spans="1:68" ht="30" customHeight="1" x14ac:dyDescent="0.2">
      <c r="AX38" s="155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7"/>
    </row>
    <row r="39" spans="1:68" ht="30" customHeight="1" x14ac:dyDescent="0.2">
      <c r="AX39" s="155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6"/>
      <c r="BP39" s="157"/>
    </row>
    <row r="40" spans="1:68" ht="30" customHeight="1" x14ac:dyDescent="0.2">
      <c r="AX40" s="155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6"/>
      <c r="BK40" s="156"/>
      <c r="BL40" s="156"/>
      <c r="BM40" s="156"/>
      <c r="BN40" s="156"/>
      <c r="BO40" s="156"/>
      <c r="BP40" s="157"/>
    </row>
    <row r="41" spans="1:68" ht="30" customHeight="1" x14ac:dyDescent="0.2">
      <c r="AX41" s="155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7"/>
    </row>
    <row r="42" spans="1:68" ht="30" customHeight="1" x14ac:dyDescent="0.2">
      <c r="AX42" s="155"/>
      <c r="AY42" s="156"/>
      <c r="AZ42" s="156"/>
      <c r="BA42" s="156"/>
      <c r="BB42" s="156"/>
      <c r="BC42" s="156"/>
      <c r="BD42" s="156"/>
      <c r="BE42" s="156"/>
      <c r="BF42" s="156"/>
      <c r="BG42" s="156"/>
      <c r="BH42" s="156"/>
      <c r="BI42" s="156"/>
      <c r="BJ42" s="156"/>
      <c r="BK42" s="156"/>
      <c r="BL42" s="156"/>
      <c r="BM42" s="156"/>
      <c r="BN42" s="156"/>
      <c r="BO42" s="156"/>
      <c r="BP42" s="157"/>
    </row>
    <row r="43" spans="1:68" ht="30" customHeight="1" x14ac:dyDescent="0.2">
      <c r="AX43" s="155"/>
      <c r="AY43" s="156"/>
      <c r="AZ43" s="156"/>
      <c r="BA43" s="156"/>
      <c r="BB43" s="156"/>
      <c r="BC43" s="156"/>
      <c r="BD43" s="156"/>
      <c r="BE43" s="156"/>
      <c r="BF43" s="156"/>
      <c r="BG43" s="156"/>
      <c r="BH43" s="156"/>
      <c r="BI43" s="156"/>
      <c r="BJ43" s="156"/>
      <c r="BK43" s="156"/>
      <c r="BL43" s="156"/>
      <c r="BM43" s="156"/>
      <c r="BN43" s="156"/>
      <c r="BO43" s="156"/>
      <c r="BP43" s="157"/>
    </row>
    <row r="44" spans="1:68" ht="30" customHeight="1" x14ac:dyDescent="0.2"/>
    <row r="45" spans="1:68" ht="20.25" customHeight="1" x14ac:dyDescent="0.2"/>
    <row r="46" spans="1:68" ht="20.25" customHeight="1" x14ac:dyDescent="0.2"/>
    <row r="47" spans="1:68" ht="20.25" customHeight="1" x14ac:dyDescent="0.2"/>
    <row r="48" spans="1:68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  <row r="60" ht="20.25" customHeight="1" x14ac:dyDescent="0.2"/>
    <row r="61" ht="20.25" customHeight="1" x14ac:dyDescent="0.2"/>
    <row r="62" ht="20.25" customHeight="1" x14ac:dyDescent="0.2"/>
    <row r="63" ht="20.25" customHeight="1" x14ac:dyDescent="0.2"/>
    <row r="64" ht="20.25" customHeight="1" x14ac:dyDescent="0.2"/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  <row r="70" ht="20.25" customHeight="1" x14ac:dyDescent="0.2"/>
    <row r="71" ht="20.25" customHeight="1" x14ac:dyDescent="0.2"/>
    <row r="72" ht="20.25" customHeight="1" x14ac:dyDescent="0.2"/>
    <row r="73" ht="20.25" customHeight="1" x14ac:dyDescent="0.2"/>
    <row r="74" ht="20.25" customHeight="1" x14ac:dyDescent="0.2"/>
    <row r="75" ht="20.25" customHeight="1" x14ac:dyDescent="0.2"/>
    <row r="76" ht="20.25" customHeight="1" x14ac:dyDescent="0.2"/>
    <row r="77" ht="20.25" customHeight="1" x14ac:dyDescent="0.2"/>
    <row r="78" ht="20.25" customHeight="1" x14ac:dyDescent="0.2"/>
    <row r="79" ht="20.25" customHeight="1" x14ac:dyDescent="0.2"/>
    <row r="80" ht="20.25" customHeight="1" x14ac:dyDescent="0.2"/>
    <row r="81" ht="20.25" customHeight="1" x14ac:dyDescent="0.2"/>
    <row r="82" ht="20.25" customHeight="1" x14ac:dyDescent="0.2"/>
    <row r="83" ht="20.25" customHeight="1" x14ac:dyDescent="0.2"/>
    <row r="84" ht="20.25" customHeight="1" x14ac:dyDescent="0.2"/>
    <row r="85" ht="20.25" customHeight="1" x14ac:dyDescent="0.2"/>
    <row r="86" ht="20.25" customHeight="1" x14ac:dyDescent="0.2"/>
    <row r="87" ht="20.25" customHeight="1" x14ac:dyDescent="0.2"/>
    <row r="88" ht="20.25" customHeight="1" x14ac:dyDescent="0.2"/>
    <row r="89" ht="20.25" customHeight="1" x14ac:dyDescent="0.2"/>
    <row r="90" ht="20.25" customHeight="1" x14ac:dyDescent="0.2"/>
    <row r="91" ht="20.25" customHeight="1" x14ac:dyDescent="0.2"/>
    <row r="92" ht="20.25" customHeight="1" x14ac:dyDescent="0.2"/>
    <row r="93" ht="20.25" customHeight="1" x14ac:dyDescent="0.2"/>
    <row r="94" ht="20.25" customHeight="1" x14ac:dyDescent="0.2"/>
    <row r="95" ht="20.25" customHeight="1" x14ac:dyDescent="0.2"/>
    <row r="96" ht="20.25" customHeight="1" x14ac:dyDescent="0.2"/>
    <row r="97" ht="20.25" customHeight="1" x14ac:dyDescent="0.2"/>
    <row r="98" ht="20.25" customHeight="1" x14ac:dyDescent="0.2"/>
    <row r="99" ht="20.25" customHeight="1" x14ac:dyDescent="0.2"/>
    <row r="100" ht="20.25" customHeight="1" x14ac:dyDescent="0.2"/>
    <row r="101" ht="20.25" customHeight="1" x14ac:dyDescent="0.2"/>
    <row r="102" ht="20.25" customHeight="1" x14ac:dyDescent="0.2"/>
    <row r="103" ht="20.25" customHeight="1" x14ac:dyDescent="0.2"/>
    <row r="104" ht="20.25" customHeight="1" x14ac:dyDescent="0.2"/>
    <row r="105" ht="20.25" customHeight="1" x14ac:dyDescent="0.2"/>
    <row r="106" ht="20.25" customHeight="1" x14ac:dyDescent="0.2"/>
    <row r="107" ht="20.25" customHeight="1" x14ac:dyDescent="0.2"/>
    <row r="108" ht="20.25" customHeight="1" x14ac:dyDescent="0.2"/>
    <row r="109" ht="20.25" customHeight="1" x14ac:dyDescent="0.2"/>
    <row r="110" ht="20.25" customHeight="1" x14ac:dyDescent="0.2"/>
    <row r="111" ht="20.25" customHeight="1" x14ac:dyDescent="0.2"/>
    <row r="112" ht="20.25" customHeight="1" x14ac:dyDescent="0.2"/>
    <row r="113" ht="20.25" customHeight="1" x14ac:dyDescent="0.2"/>
    <row r="114" ht="20.25" customHeight="1" x14ac:dyDescent="0.2"/>
    <row r="115" ht="20.25" customHeight="1" x14ac:dyDescent="0.2"/>
    <row r="116" ht="20.25" customHeight="1" x14ac:dyDescent="0.2"/>
    <row r="117" ht="20.25" customHeight="1" x14ac:dyDescent="0.2"/>
    <row r="118" ht="20.25" customHeight="1" x14ac:dyDescent="0.2"/>
    <row r="119" ht="20.25" customHeight="1" x14ac:dyDescent="0.2"/>
    <row r="120" ht="20.25" customHeight="1" x14ac:dyDescent="0.2"/>
    <row r="121" ht="20.25" customHeight="1" x14ac:dyDescent="0.2"/>
    <row r="122" ht="20.25" customHeight="1" x14ac:dyDescent="0.2"/>
    <row r="123" ht="20.25" customHeight="1" x14ac:dyDescent="0.2"/>
    <row r="124" ht="20.25" customHeight="1" x14ac:dyDescent="0.2"/>
    <row r="125" ht="20.25" customHeight="1" x14ac:dyDescent="0.2"/>
    <row r="126" ht="20.25" customHeight="1" x14ac:dyDescent="0.2"/>
    <row r="127" ht="20.25" customHeight="1" x14ac:dyDescent="0.2"/>
    <row r="128" ht="20.25" customHeight="1" x14ac:dyDescent="0.2"/>
    <row r="129" ht="20.25" customHeight="1" x14ac:dyDescent="0.2"/>
    <row r="130" ht="20.25" customHeight="1" x14ac:dyDescent="0.2"/>
    <row r="131" ht="20.25" customHeight="1" x14ac:dyDescent="0.2"/>
    <row r="132" ht="20.25" customHeight="1" x14ac:dyDescent="0.2"/>
    <row r="133" ht="20.25" customHeight="1" x14ac:dyDescent="0.2"/>
    <row r="134" ht="20.25" customHeight="1" x14ac:dyDescent="0.2"/>
    <row r="135" ht="20.25" customHeight="1" x14ac:dyDescent="0.2"/>
    <row r="136" ht="20.25" customHeight="1" x14ac:dyDescent="0.2"/>
    <row r="137" ht="20.25" customHeight="1" x14ac:dyDescent="0.2"/>
    <row r="138" ht="20.25" customHeight="1" x14ac:dyDescent="0.2"/>
    <row r="139" ht="20.25" customHeight="1" x14ac:dyDescent="0.2"/>
    <row r="140" ht="20.25" customHeight="1" x14ac:dyDescent="0.2"/>
    <row r="141" ht="20.25" customHeight="1" x14ac:dyDescent="0.2"/>
    <row r="142" ht="20.25" customHeight="1" x14ac:dyDescent="0.2"/>
    <row r="143" ht="20.25" customHeight="1" x14ac:dyDescent="0.2"/>
    <row r="144" ht="20.25" customHeight="1" x14ac:dyDescent="0.2"/>
    <row r="145" ht="20.25" customHeight="1" x14ac:dyDescent="0.2"/>
    <row r="146" ht="20.25" customHeight="1" x14ac:dyDescent="0.2"/>
    <row r="147" ht="20.25" customHeight="1" x14ac:dyDescent="0.2"/>
    <row r="148" ht="20.25" customHeight="1" x14ac:dyDescent="0.2"/>
    <row r="149" ht="20.25" customHeight="1" x14ac:dyDescent="0.2"/>
    <row r="150" ht="20.25" customHeight="1" x14ac:dyDescent="0.2"/>
    <row r="151" ht="20.25" customHeight="1" x14ac:dyDescent="0.2"/>
  </sheetData>
  <sheetProtection sheet="1" objects="1" scenarios="1"/>
  <mergeCells count="373">
    <mergeCell ref="BQ16:BR16"/>
    <mergeCell ref="BQ17:BR17"/>
    <mergeCell ref="Z30:AB30"/>
    <mergeCell ref="Z31:AB31"/>
    <mergeCell ref="Z32:AB32"/>
    <mergeCell ref="Z33:AB33"/>
    <mergeCell ref="Z34:AB34"/>
    <mergeCell ref="B30:C30"/>
    <mergeCell ref="B31:C31"/>
    <mergeCell ref="B32:C32"/>
    <mergeCell ref="B33:C33"/>
    <mergeCell ref="B34:C34"/>
    <mergeCell ref="D30:E30"/>
    <mergeCell ref="D31:E31"/>
    <mergeCell ref="D32:E32"/>
    <mergeCell ref="D33:E33"/>
    <mergeCell ref="D34:E34"/>
    <mergeCell ref="F30:G30"/>
    <mergeCell ref="F31:G31"/>
    <mergeCell ref="F32:G32"/>
    <mergeCell ref="F33:G33"/>
    <mergeCell ref="F34:G34"/>
    <mergeCell ref="H30:I30"/>
    <mergeCell ref="H31:I31"/>
    <mergeCell ref="BQ24:BS24"/>
    <mergeCell ref="T24:V24"/>
    <mergeCell ref="W24:Y24"/>
    <mergeCell ref="Z24:AB24"/>
    <mergeCell ref="N24:P24"/>
    <mergeCell ref="Q24:S24"/>
    <mergeCell ref="BO26:BP26"/>
    <mergeCell ref="BC26:BD26"/>
    <mergeCell ref="BE26:BF26"/>
    <mergeCell ref="BG26:BH26"/>
    <mergeCell ref="BI26:BJ26"/>
    <mergeCell ref="BK26:BL26"/>
    <mergeCell ref="BM26:BN26"/>
    <mergeCell ref="AN26:AR26"/>
    <mergeCell ref="AS26:AT26"/>
    <mergeCell ref="AU26:AV26"/>
    <mergeCell ref="AY22:BA22"/>
    <mergeCell ref="H32:I32"/>
    <mergeCell ref="J31:K31"/>
    <mergeCell ref="AI24:AK24"/>
    <mergeCell ref="AI26:AK26"/>
    <mergeCell ref="AI27:AK27"/>
    <mergeCell ref="BH24:BJ24"/>
    <mergeCell ref="BK24:BM24"/>
    <mergeCell ref="BN24:BP24"/>
    <mergeCell ref="BB22:BD22"/>
    <mergeCell ref="BE22:BG22"/>
    <mergeCell ref="BH22:BJ22"/>
    <mergeCell ref="BK22:BM22"/>
    <mergeCell ref="BN22:BP22"/>
    <mergeCell ref="BQ22:BS22"/>
    <mergeCell ref="AS24:AU24"/>
    <mergeCell ref="AV24:AX24"/>
    <mergeCell ref="BB11:BD11"/>
    <mergeCell ref="BE11:BG11"/>
    <mergeCell ref="BH11:BJ11"/>
    <mergeCell ref="BK11:BM11"/>
    <mergeCell ref="BN11:BP11"/>
    <mergeCell ref="BQ11:BS11"/>
    <mergeCell ref="BP13:BQ13"/>
    <mergeCell ref="BQ14:BS14"/>
    <mergeCell ref="AV14:AX14"/>
    <mergeCell ref="AY14:BA14"/>
    <mergeCell ref="BI16:BJ16"/>
    <mergeCell ref="BK16:BL16"/>
    <mergeCell ref="BM16:BN16"/>
    <mergeCell ref="BO16:BP16"/>
    <mergeCell ref="AS16:AT16"/>
    <mergeCell ref="AU16:AV16"/>
    <mergeCell ref="AI14:AK14"/>
    <mergeCell ref="AJ13:AK13"/>
    <mergeCell ref="AL13:AM13"/>
    <mergeCell ref="BH13:BI13"/>
    <mergeCell ref="BJ13:BK13"/>
    <mergeCell ref="BL13:BM13"/>
    <mergeCell ref="BN13:BO13"/>
    <mergeCell ref="AT13:AU13"/>
    <mergeCell ref="AV13:AW13"/>
    <mergeCell ref="AX13:AY13"/>
    <mergeCell ref="AZ13:BA13"/>
    <mergeCell ref="BB13:BC13"/>
    <mergeCell ref="BD13:BE13"/>
    <mergeCell ref="BB14:BD14"/>
    <mergeCell ref="BE14:BG14"/>
    <mergeCell ref="BH14:BJ14"/>
    <mergeCell ref="BK14:BM14"/>
    <mergeCell ref="BN14:BP14"/>
    <mergeCell ref="AL14:AN14"/>
    <mergeCell ref="AO14:AP14"/>
    <mergeCell ref="AQ14:AR14"/>
    <mergeCell ref="AS14:AU14"/>
    <mergeCell ref="AC11:AE11"/>
    <mergeCell ref="AF11:AH11"/>
    <mergeCell ref="AL11:AN11"/>
    <mergeCell ref="AO11:AP11"/>
    <mergeCell ref="AQ11:AR11"/>
    <mergeCell ref="AS11:AU11"/>
    <mergeCell ref="AV11:AX11"/>
    <mergeCell ref="AY11:BA11"/>
    <mergeCell ref="B11:D11"/>
    <mergeCell ref="E11:G11"/>
    <mergeCell ref="H11:J11"/>
    <mergeCell ref="K11:M11"/>
    <mergeCell ref="N11:P11"/>
    <mergeCell ref="Q11:S11"/>
    <mergeCell ref="T11:V11"/>
    <mergeCell ref="W11:Y11"/>
    <mergeCell ref="Z11:AB11"/>
    <mergeCell ref="AI11:AK11"/>
    <mergeCell ref="A1:BS1"/>
    <mergeCell ref="AX3:BQ3"/>
    <mergeCell ref="B5:E5"/>
    <mergeCell ref="M5:N5"/>
    <mergeCell ref="A8:E8"/>
    <mergeCell ref="H5:J5"/>
    <mergeCell ref="O5:Q5"/>
    <mergeCell ref="R5:T5"/>
    <mergeCell ref="D9:E9"/>
    <mergeCell ref="J9:K9"/>
    <mergeCell ref="N9:O9"/>
    <mergeCell ref="P9:Q9"/>
    <mergeCell ref="B10:D10"/>
    <mergeCell ref="E10:G10"/>
    <mergeCell ref="H10:J10"/>
    <mergeCell ref="K10:M10"/>
    <mergeCell ref="N10:P10"/>
    <mergeCell ref="AO10:AP10"/>
    <mergeCell ref="AQ10:AR10"/>
    <mergeCell ref="AS10:AU10"/>
    <mergeCell ref="AV10:AX10"/>
    <mergeCell ref="Q10:S10"/>
    <mergeCell ref="T10:V10"/>
    <mergeCell ref="W10:Y10"/>
    <mergeCell ref="Z10:AB10"/>
    <mergeCell ref="AC10:AE10"/>
    <mergeCell ref="AF10:AH10"/>
    <mergeCell ref="AI10:AK10"/>
    <mergeCell ref="AB13:AC13"/>
    <mergeCell ref="AD13:AE13"/>
    <mergeCell ref="AF13:AG13"/>
    <mergeCell ref="AH13:AI13"/>
    <mergeCell ref="AN13:AO13"/>
    <mergeCell ref="AR13:AS13"/>
    <mergeCell ref="BQ10:BS10"/>
    <mergeCell ref="D13:E13"/>
    <mergeCell ref="J13:K13"/>
    <mergeCell ref="N13:O13"/>
    <mergeCell ref="P13:Q13"/>
    <mergeCell ref="R13:S13"/>
    <mergeCell ref="T13:U13"/>
    <mergeCell ref="V13:W13"/>
    <mergeCell ref="X13:Y13"/>
    <mergeCell ref="Z13:AA13"/>
    <mergeCell ref="AY10:BA10"/>
    <mergeCell ref="BB10:BD10"/>
    <mergeCell ref="BE10:BG10"/>
    <mergeCell ref="BH10:BJ10"/>
    <mergeCell ref="BK10:BM10"/>
    <mergeCell ref="BN10:BP10"/>
    <mergeCell ref="AL10:AN10"/>
    <mergeCell ref="BF13:BG13"/>
    <mergeCell ref="T14:V14"/>
    <mergeCell ref="W14:Y14"/>
    <mergeCell ref="Z14:AB14"/>
    <mergeCell ref="AC14:AE14"/>
    <mergeCell ref="AF14:AH14"/>
    <mergeCell ref="B14:D14"/>
    <mergeCell ref="E14:G14"/>
    <mergeCell ref="H14:J14"/>
    <mergeCell ref="K14:M14"/>
    <mergeCell ref="N14:P14"/>
    <mergeCell ref="Q14:S14"/>
    <mergeCell ref="B17:D17"/>
    <mergeCell ref="E17:G17"/>
    <mergeCell ref="H17:J17"/>
    <mergeCell ref="K17:M17"/>
    <mergeCell ref="N17:P17"/>
    <mergeCell ref="Q17:S17"/>
    <mergeCell ref="AI17:AK17"/>
    <mergeCell ref="AS17:AT17"/>
    <mergeCell ref="AU17:AV17"/>
    <mergeCell ref="BE16:BF16"/>
    <mergeCell ref="BG16:BH16"/>
    <mergeCell ref="T16:V16"/>
    <mergeCell ref="W16:Y16"/>
    <mergeCell ref="Z16:AB16"/>
    <mergeCell ref="AC16:AE16"/>
    <mergeCell ref="AF16:AH16"/>
    <mergeCell ref="AN16:AR16"/>
    <mergeCell ref="B16:D16"/>
    <mergeCell ref="E16:G16"/>
    <mergeCell ref="H16:J16"/>
    <mergeCell ref="K16:M16"/>
    <mergeCell ref="N16:P16"/>
    <mergeCell ref="Q16:S16"/>
    <mergeCell ref="AI16:AK16"/>
    <mergeCell ref="AW16:AX16"/>
    <mergeCell ref="AY16:AZ16"/>
    <mergeCell ref="BA16:BB16"/>
    <mergeCell ref="BC16:BD16"/>
    <mergeCell ref="AI21:AK21"/>
    <mergeCell ref="AF21:AH21"/>
    <mergeCell ref="AW17:AX17"/>
    <mergeCell ref="AY17:AZ17"/>
    <mergeCell ref="BA17:BB17"/>
    <mergeCell ref="BC17:BD17"/>
    <mergeCell ref="T17:V17"/>
    <mergeCell ref="W17:Y17"/>
    <mergeCell ref="Z17:AB17"/>
    <mergeCell ref="AC17:AE17"/>
    <mergeCell ref="AF17:AH17"/>
    <mergeCell ref="AN17:AR17"/>
    <mergeCell ref="W21:Y21"/>
    <mergeCell ref="Z21:AB21"/>
    <mergeCell ref="AC21:AE21"/>
    <mergeCell ref="BQ21:BS21"/>
    <mergeCell ref="AY21:BA21"/>
    <mergeCell ref="BB21:BD21"/>
    <mergeCell ref="BE21:BG21"/>
    <mergeCell ref="BH21:BJ21"/>
    <mergeCell ref="BK21:BM21"/>
    <mergeCell ref="BN21:BP21"/>
    <mergeCell ref="AL21:AN21"/>
    <mergeCell ref="AO21:AP21"/>
    <mergeCell ref="AQ21:AR21"/>
    <mergeCell ref="AS21:AU21"/>
    <mergeCell ref="AV21:AX21"/>
    <mergeCell ref="Q21:S21"/>
    <mergeCell ref="T21:V21"/>
    <mergeCell ref="B21:D21"/>
    <mergeCell ref="E21:G21"/>
    <mergeCell ref="H21:J21"/>
    <mergeCell ref="K21:M21"/>
    <mergeCell ref="N21:P21"/>
    <mergeCell ref="B22:D22"/>
    <mergeCell ref="E22:G22"/>
    <mergeCell ref="H22:J22"/>
    <mergeCell ref="K22:M22"/>
    <mergeCell ref="N22:P22"/>
    <mergeCell ref="Q22:S22"/>
    <mergeCell ref="T22:V22"/>
    <mergeCell ref="AY24:BA24"/>
    <mergeCell ref="BB24:BD24"/>
    <mergeCell ref="BE24:BG24"/>
    <mergeCell ref="AO24:AP24"/>
    <mergeCell ref="AQ24:AR24"/>
    <mergeCell ref="B26:D26"/>
    <mergeCell ref="E26:G26"/>
    <mergeCell ref="H26:J26"/>
    <mergeCell ref="K26:M26"/>
    <mergeCell ref="N26:P26"/>
    <mergeCell ref="AC24:AE24"/>
    <mergeCell ref="AF24:AH24"/>
    <mergeCell ref="AL24:AN24"/>
    <mergeCell ref="W26:Y26"/>
    <mergeCell ref="Z26:AB26"/>
    <mergeCell ref="AC26:AE26"/>
    <mergeCell ref="AF26:AH26"/>
    <mergeCell ref="K24:M24"/>
    <mergeCell ref="N27:P27"/>
    <mergeCell ref="Q27:S27"/>
    <mergeCell ref="T27:V27"/>
    <mergeCell ref="W27:Y27"/>
    <mergeCell ref="Z27:AB27"/>
    <mergeCell ref="W22:Y22"/>
    <mergeCell ref="Z22:AB22"/>
    <mergeCell ref="AW26:AX26"/>
    <mergeCell ref="B24:D24"/>
    <mergeCell ref="E24:G24"/>
    <mergeCell ref="H24:J24"/>
    <mergeCell ref="AC22:AE22"/>
    <mergeCell ref="AF22:AH22"/>
    <mergeCell ref="AI22:AK22"/>
    <mergeCell ref="AL22:AN22"/>
    <mergeCell ref="AO22:AP22"/>
    <mergeCell ref="AQ22:AR22"/>
    <mergeCell ref="AS22:AU22"/>
    <mergeCell ref="AV22:AX22"/>
    <mergeCell ref="AY26:AZ26"/>
    <mergeCell ref="BA26:BB26"/>
    <mergeCell ref="Q26:S26"/>
    <mergeCell ref="T26:V26"/>
    <mergeCell ref="BK27:BL27"/>
    <mergeCell ref="BM27:BN27"/>
    <mergeCell ref="BO27:BP27"/>
    <mergeCell ref="A29:E29"/>
    <mergeCell ref="AY27:AZ27"/>
    <mergeCell ref="BA27:BB27"/>
    <mergeCell ref="BC27:BD27"/>
    <mergeCell ref="BE27:BF27"/>
    <mergeCell ref="BG27:BH27"/>
    <mergeCell ref="BI27:BJ27"/>
    <mergeCell ref="AC27:AE27"/>
    <mergeCell ref="AF27:AH27"/>
    <mergeCell ref="AN27:AR27"/>
    <mergeCell ref="AS27:AT27"/>
    <mergeCell ref="AU27:AV27"/>
    <mergeCell ref="AW27:AX27"/>
    <mergeCell ref="B27:D27"/>
    <mergeCell ref="E27:G27"/>
    <mergeCell ref="H27:J27"/>
    <mergeCell ref="K27:M27"/>
    <mergeCell ref="L31:M31"/>
    <mergeCell ref="J30:K30"/>
    <mergeCell ref="L30:M30"/>
    <mergeCell ref="N31:O31"/>
    <mergeCell ref="P31:Q31"/>
    <mergeCell ref="R31:S31"/>
    <mergeCell ref="T31:U31"/>
    <mergeCell ref="V31:W31"/>
    <mergeCell ref="X31:Y31"/>
    <mergeCell ref="P30:Q30"/>
    <mergeCell ref="R30:S30"/>
    <mergeCell ref="T30:U30"/>
    <mergeCell ref="V30:W30"/>
    <mergeCell ref="X30:Y30"/>
    <mergeCell ref="N30:O30"/>
    <mergeCell ref="J33:K33"/>
    <mergeCell ref="L33:M33"/>
    <mergeCell ref="J32:K32"/>
    <mergeCell ref="L32:M32"/>
    <mergeCell ref="H33:I33"/>
    <mergeCell ref="H34:I34"/>
    <mergeCell ref="N33:O33"/>
    <mergeCell ref="P33:Q33"/>
    <mergeCell ref="R33:S33"/>
    <mergeCell ref="T33:U33"/>
    <mergeCell ref="V33:W33"/>
    <mergeCell ref="X33:Y33"/>
    <mergeCell ref="P32:Q32"/>
    <mergeCell ref="R32:S32"/>
    <mergeCell ref="T32:U32"/>
    <mergeCell ref="V32:W32"/>
    <mergeCell ref="X32:Y32"/>
    <mergeCell ref="N32:O32"/>
    <mergeCell ref="AX37:BP43"/>
    <mergeCell ref="P34:Q34"/>
    <mergeCell ref="R34:S34"/>
    <mergeCell ref="T34:U34"/>
    <mergeCell ref="V34:W34"/>
    <mergeCell ref="X34:Y34"/>
    <mergeCell ref="AX36:BP36"/>
    <mergeCell ref="J34:K34"/>
    <mergeCell ref="L34:M34"/>
    <mergeCell ref="N34:O34"/>
    <mergeCell ref="H20:I20"/>
    <mergeCell ref="L20:M20"/>
    <mergeCell ref="F13:G13"/>
    <mergeCell ref="L13:M13"/>
    <mergeCell ref="BR13:BS13"/>
    <mergeCell ref="F9:G9"/>
    <mergeCell ref="H9:I9"/>
    <mergeCell ref="L9:M9"/>
    <mergeCell ref="B9:C9"/>
    <mergeCell ref="B13:C13"/>
    <mergeCell ref="H13:I13"/>
    <mergeCell ref="A19:BS19"/>
    <mergeCell ref="D20:E20"/>
    <mergeCell ref="J20:K20"/>
    <mergeCell ref="N20:O20"/>
    <mergeCell ref="P20:Q20"/>
    <mergeCell ref="F20:G20"/>
    <mergeCell ref="B20:C20"/>
    <mergeCell ref="BE17:BF17"/>
    <mergeCell ref="BG17:BH17"/>
    <mergeCell ref="BI17:BJ17"/>
    <mergeCell ref="BK17:BL17"/>
    <mergeCell ref="BM17:BN17"/>
    <mergeCell ref="BO17:BP17"/>
  </mergeCells>
  <phoneticPr fontId="1"/>
  <pageMargins left="0.59055118110236227" right="0.19685039370078741" top="0.78740157480314965" bottom="0.27559055118110237" header="0.51181102362204722" footer="0.51181102362204722"/>
  <pageSetup paperSize="9" scale="65" orientation="portrait" verticalDpi="300" r:id="rId1"/>
  <headerFooter alignWithMargins="0"/>
  <colBreaks count="1" manualBreakCount="1">
    <brk id="71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AA37"/>
  <sheetViews>
    <sheetView showGridLines="0" view="pageBreakPreview" zoomScaleNormal="100" zoomScaleSheetLayoutView="100" workbookViewId="0">
      <selection activeCell="B8" sqref="B8"/>
    </sheetView>
  </sheetViews>
  <sheetFormatPr defaultColWidth="6.5" defaultRowHeight="10.8" x14ac:dyDescent="0.2"/>
  <cols>
    <col min="1" max="1" width="4.3984375" style="29" customWidth="1"/>
    <col min="2" max="2" width="4.59765625" style="29" customWidth="1"/>
    <col min="3" max="3" width="16.8984375" style="29" customWidth="1"/>
    <col min="4" max="12" width="2" style="29" customWidth="1"/>
    <col min="13" max="13" width="2.796875" style="29" customWidth="1"/>
    <col min="14" max="15" width="4.59765625" style="29" customWidth="1"/>
    <col min="16" max="16" width="16.8984375" style="29" customWidth="1"/>
    <col min="17" max="27" width="2" style="29" customWidth="1"/>
    <col min="28" max="28" width="1" style="29" customWidth="1"/>
    <col min="29" max="16384" width="6.5" style="29"/>
  </cols>
  <sheetData>
    <row r="1" spans="1:27" s="28" customFormat="1" ht="23.25" customHeight="1" x14ac:dyDescent="0.2">
      <c r="A1" s="27" t="s">
        <v>37</v>
      </c>
      <c r="E1" s="37"/>
      <c r="F1" s="37"/>
      <c r="G1" s="37"/>
      <c r="H1" s="37"/>
      <c r="I1" s="37"/>
      <c r="J1" s="37"/>
      <c r="M1" s="188" t="s">
        <v>38</v>
      </c>
      <c r="N1" s="188"/>
      <c r="O1" s="188"/>
      <c r="P1" s="187" t="str">
        <f>IF('データ入力（物品・委託）'!D13=""," ",'データ入力（物品・委託）'!D13)</f>
        <v xml:space="preserve"> </v>
      </c>
      <c r="Q1" s="187" t="str">
        <f>IF('データ入力（物品・委託）'!Y29=""," ",'データ入力（物品・委託）'!Y29)</f>
        <v xml:space="preserve"> </v>
      </c>
      <c r="R1" s="187" t="str">
        <f>IF('データ入力（物品・委託）'!Z29=""," ",'データ入力（物品・委託）'!Z29)</f>
        <v xml:space="preserve"> </v>
      </c>
      <c r="S1" s="187" t="str">
        <f>IF('データ入力（物品・委託）'!AA29=""," ",'データ入力（物品・委託）'!AA29)</f>
        <v xml:space="preserve"> </v>
      </c>
      <c r="T1" s="187" t="str">
        <f>IF('データ入力（物品・委託）'!AB29=""," ",'データ入力（物品・委託）'!AB29)</f>
        <v xml:space="preserve"> </v>
      </c>
      <c r="U1" s="187" t="str">
        <f>IF('データ入力（物品・委託）'!AC29=""," ",'データ入力（物品・委託）'!AC29)</f>
        <v xml:space="preserve"> </v>
      </c>
      <c r="V1" s="187" t="str">
        <f>IF('データ入力（物品・委託）'!AD29=""," ",'データ入力（物品・委託）'!AD29)</f>
        <v xml:space="preserve"> </v>
      </c>
      <c r="W1" s="187" t="str">
        <f>IF('データ入力（物品・委託）'!AE29=""," ",'データ入力（物品・委託）'!AE29)</f>
        <v xml:space="preserve"> </v>
      </c>
      <c r="X1" s="187" t="str">
        <f>IF('データ入力（物品・委託）'!AF29=""," ",'データ入力（物品・委託）'!AF29)</f>
        <v xml:space="preserve"> </v>
      </c>
      <c r="Y1" s="187" t="str">
        <f>IF('データ入力（物品・委託）'!AG29=""," ",'データ入力（物品・委託）'!AG29)</f>
        <v xml:space="preserve"> </v>
      </c>
      <c r="Z1" s="45"/>
      <c r="AA1" s="45"/>
    </row>
    <row r="2" spans="1:27" ht="9.75" customHeight="1" x14ac:dyDescent="0.2"/>
    <row r="3" spans="1:27" ht="18.75" customHeight="1" x14ac:dyDescent="0.2">
      <c r="A3" s="189" t="s">
        <v>39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55"/>
      <c r="AA3" s="55"/>
    </row>
    <row r="4" spans="1:27" ht="18.75" customHeight="1" x14ac:dyDescent="0.2">
      <c r="A4" s="189" t="s">
        <v>45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42"/>
      <c r="AA4" s="42"/>
    </row>
    <row r="5" spans="1:27" ht="26.25" customHeight="1" x14ac:dyDescent="0.2">
      <c r="A5" s="190" t="s">
        <v>99</v>
      </c>
      <c r="B5" s="191"/>
      <c r="C5" s="192"/>
      <c r="D5" s="180" t="s">
        <v>42</v>
      </c>
      <c r="E5" s="180"/>
      <c r="F5" s="180"/>
      <c r="G5" s="180"/>
      <c r="H5" s="180"/>
      <c r="I5" s="180"/>
      <c r="J5" s="180"/>
      <c r="K5" s="180"/>
      <c r="L5" s="181"/>
      <c r="M5" s="80"/>
      <c r="N5" s="190" t="s">
        <v>100</v>
      </c>
      <c r="O5" s="191"/>
      <c r="P5" s="192"/>
      <c r="Q5" s="180" t="s">
        <v>126</v>
      </c>
      <c r="R5" s="180"/>
      <c r="S5" s="180"/>
      <c r="T5" s="180"/>
      <c r="U5" s="180"/>
      <c r="V5" s="180"/>
      <c r="W5" s="180"/>
      <c r="X5" s="180"/>
      <c r="Y5" s="181"/>
    </row>
    <row r="6" spans="1:27" ht="26.25" customHeight="1" x14ac:dyDescent="0.2">
      <c r="A6" s="106" t="s">
        <v>15</v>
      </c>
      <c r="B6" s="107" t="s">
        <v>40</v>
      </c>
      <c r="C6" s="108" t="s">
        <v>43</v>
      </c>
      <c r="D6" s="177" t="s">
        <v>41</v>
      </c>
      <c r="E6" s="178"/>
      <c r="F6" s="178"/>
      <c r="G6" s="178"/>
      <c r="H6" s="178"/>
      <c r="I6" s="178"/>
      <c r="J6" s="178"/>
      <c r="K6" s="178"/>
      <c r="L6" s="179"/>
      <c r="M6" s="81"/>
      <c r="N6" s="106" t="s">
        <v>15</v>
      </c>
      <c r="O6" s="107" t="s">
        <v>40</v>
      </c>
      <c r="P6" s="108" t="s">
        <v>43</v>
      </c>
      <c r="Q6" s="178" t="s">
        <v>41</v>
      </c>
      <c r="R6" s="178"/>
      <c r="S6" s="178"/>
      <c r="T6" s="178"/>
      <c r="U6" s="178"/>
      <c r="V6" s="178"/>
      <c r="W6" s="178"/>
      <c r="X6" s="178"/>
      <c r="Y6" s="179"/>
    </row>
    <row r="7" spans="1:27" ht="26.25" customHeight="1" x14ac:dyDescent="0.2">
      <c r="A7" s="105" t="str">
        <f>IF('データ入力（物品・委託）'!H6=""," ",'データ入力（物品・委託）'!H6)</f>
        <v xml:space="preserve"> </v>
      </c>
      <c r="B7" s="30" t="str">
        <f>'データ入力（物品・委託）'!I6</f>
        <v>01</v>
      </c>
      <c r="C7" s="31" t="str">
        <f>'データ入力（物品・委託）'!J6</f>
        <v>印刷・製本</v>
      </c>
      <c r="D7" s="98" t="str">
        <f>IF(INT('データ入力（物品・委託）'!$K6/100000000),MOD(INT('データ入力（物品・委託）'!$K6/100000000),10),"")</f>
        <v/>
      </c>
      <c r="E7" s="99" t="str">
        <f>IF(INT('データ入力（物品・委託）'!$K6/10000000),MOD(INT('データ入力（物品・委託）'!$K6/10000000),10),"")</f>
        <v/>
      </c>
      <c r="F7" s="100" t="str">
        <f>IF(INT('データ入力（物品・委託）'!$K6/1000000),MOD(INT('データ入力（物品・委託）'!$K6/1000000),10),"")</f>
        <v/>
      </c>
      <c r="G7" s="101" t="str">
        <f>IF(INT('データ入力（物品・委託）'!$K6/100000),MOD(INT('データ入力（物品・委託）'!$K6/100000),10),"")</f>
        <v/>
      </c>
      <c r="H7" s="99" t="str">
        <f>IF(INT('データ入力（物品・委託）'!$K6/10000),MOD(INT('データ入力（物品・委託）'!$K6/10000),10),"")</f>
        <v/>
      </c>
      <c r="I7" s="102" t="str">
        <f>IF(INT('データ入力（物品・委託）'!$K6/1000),MOD(INT('データ入力（物品・委託）'!$K6/1000),10),"")</f>
        <v/>
      </c>
      <c r="J7" s="98" t="str">
        <f>IF(INT('データ入力（物品・委託）'!$K6/100),MOD(INT('データ入力（物品・委託）'!$K6/100),10),"")</f>
        <v/>
      </c>
      <c r="K7" s="99" t="str">
        <f>IF(INT('データ入力（物品・委託）'!$K6/10),MOD(INT('データ入力（物品・委託）'!$K6/10),10),"")</f>
        <v/>
      </c>
      <c r="L7" s="103" t="str">
        <f>IF('データ入力（物品・委託）'!$K6=""," ",MOD(INT('データ入力（物品・委託）'!$K6/1),10))</f>
        <v xml:space="preserve"> </v>
      </c>
      <c r="M7" s="82"/>
      <c r="N7" s="105" t="str">
        <f>IF('データ入力（物品・委託）'!H39=""," ",'データ入力（物品・委託）'!H39)</f>
        <v xml:space="preserve"> </v>
      </c>
      <c r="O7" s="34">
        <f>'データ入力（物品・委託）'!I39</f>
        <v>51</v>
      </c>
      <c r="P7" s="31" t="str">
        <f>'データ入力（物品・委託）'!J39</f>
        <v>情報処理</v>
      </c>
      <c r="Q7" s="98" t="str">
        <f>IF(INT('データ入力（物品・委託）'!$K39/100000000),MOD(INT('データ入力（物品・委託）'!$K39/100000000),10),"")</f>
        <v/>
      </c>
      <c r="R7" s="99" t="str">
        <f>IF(INT('データ入力（物品・委託）'!$K39/10000000),MOD(INT('データ入力（物品・委託）'!$K39/10000000),10),"")</f>
        <v/>
      </c>
      <c r="S7" s="100" t="str">
        <f>IF(INT('データ入力（物品・委託）'!$K39/1000000),MOD(INT('データ入力（物品・委託）'!$K39/1000000),10),"")</f>
        <v/>
      </c>
      <c r="T7" s="101" t="str">
        <f>IF(INT('データ入力（物品・委託）'!$K39/100000),MOD(INT('データ入力（物品・委託）'!$K39/100000),10),"")</f>
        <v/>
      </c>
      <c r="U7" s="99" t="str">
        <f>IF(INT('データ入力（物品・委託）'!$K39/10000),MOD(INT('データ入力（物品・委託）'!$K39/10000),10),"")</f>
        <v/>
      </c>
      <c r="V7" s="102" t="str">
        <f>IF(INT('データ入力（物品・委託）'!$K39/1000),MOD(INT('データ入力（物品・委託）'!$K39/1000),10),"")</f>
        <v/>
      </c>
      <c r="W7" s="98" t="str">
        <f>IF(INT('データ入力（物品・委託）'!$K39/100),MOD(INT('データ入力（物品・委託）'!$K39/100),10),"")</f>
        <v/>
      </c>
      <c r="X7" s="99" t="str">
        <f>IF(INT('データ入力（物品・委託）'!$K39/10),MOD(INT('データ入力（物品・委託）'!$K39/10),10),"")</f>
        <v/>
      </c>
      <c r="Y7" s="103" t="str">
        <f>IF('データ入力（物品・委託）'!$K39=""," ",MOD(INT('データ入力（物品・委託）'!$K39/1),10))</f>
        <v xml:space="preserve"> </v>
      </c>
    </row>
    <row r="8" spans="1:27" ht="26.25" customHeight="1" x14ac:dyDescent="0.2">
      <c r="A8" s="83" t="str">
        <f>IF('データ入力（物品・委託）'!H7=""," ",'データ入力（物品・委託）'!H7)</f>
        <v xml:space="preserve"> </v>
      </c>
      <c r="B8" s="30" t="str">
        <f>'データ入力（物品・委託）'!I7</f>
        <v>02</v>
      </c>
      <c r="C8" s="38" t="str">
        <f>'データ入力（物品・委託）'!J7</f>
        <v>文具・事務機器</v>
      </c>
      <c r="D8" s="36" t="str">
        <f>IF(INT('データ入力（物品・委託）'!$K7/100000000),MOD(INT('データ入力（物品・委託）'!$K7/100000000),10),"")</f>
        <v/>
      </c>
      <c r="E8" s="33" t="str">
        <f>IF(INT('データ入力（物品・委託）'!$K7/10000000),MOD(INT('データ入力（物品・委託）'!$K7/10000000),10),"")</f>
        <v/>
      </c>
      <c r="F8" s="32" t="str">
        <f>IF(INT('データ入力（物品・委託）'!$K7/1000000),MOD(INT('データ入力（物品・委託）'!$K7/1000000),10),"")</f>
        <v/>
      </c>
      <c r="G8" s="78" t="str">
        <f>IF(INT('データ入力（物品・委託）'!$K7/100000),MOD(INT('データ入力（物品・委託）'!$K7/100000),10),"")</f>
        <v/>
      </c>
      <c r="H8" s="33" t="str">
        <f>IF(INT('データ入力（物品・委託）'!$K7/10000),MOD(INT('データ入力（物品・委託）'!$K7/10000),10),"")</f>
        <v/>
      </c>
      <c r="I8" s="79" t="str">
        <f>IF(INT('データ入力（物品・委託）'!$K7/1000),MOD(INT('データ入力（物品・委託）'!$K7/1000),10),"")</f>
        <v/>
      </c>
      <c r="J8" s="36" t="str">
        <f>IF(INT('データ入力（物品・委託）'!$K7/100),MOD(INT('データ入力（物品・委託）'!$K7/100),10),"")</f>
        <v/>
      </c>
      <c r="K8" s="33" t="str">
        <f>IF(INT('データ入力（物品・委託）'!$K7/10),MOD(INT('データ入力（物品・委託）'!$K7/10),10),"")</f>
        <v/>
      </c>
      <c r="L8" s="84" t="str">
        <f>IF('データ入力（物品・委託）'!$K7=""," ",MOD(INT('データ入力（物品・委託）'!$K7/1),10))</f>
        <v xml:space="preserve"> </v>
      </c>
      <c r="M8" s="82"/>
      <c r="N8" s="83" t="str">
        <f>IF('データ入力（物品・委託）'!H40=""," ",'データ入力（物品・委託）'!H40)</f>
        <v xml:space="preserve"> </v>
      </c>
      <c r="O8" s="34">
        <f>'データ入力（物品・委託）'!I40</f>
        <v>52</v>
      </c>
      <c r="P8" s="31" t="str">
        <f>'データ入力（物品・委託）'!J40</f>
        <v>映画・写真製作</v>
      </c>
      <c r="Q8" s="36" t="str">
        <f>IF(INT('データ入力（物品・委託）'!$K40/100000000),MOD(INT('データ入力（物品・委託）'!$K40/100000000),10),"")</f>
        <v/>
      </c>
      <c r="R8" s="33" t="str">
        <f>IF(INT('データ入力（物品・委託）'!$K40/10000000),MOD(INT('データ入力（物品・委託）'!$K40/10000000),10),"")</f>
        <v/>
      </c>
      <c r="S8" s="32" t="str">
        <f>IF(INT('データ入力（物品・委託）'!$K40/1000000),MOD(INT('データ入力（物品・委託）'!$K40/1000000),10),"")</f>
        <v/>
      </c>
      <c r="T8" s="78" t="str">
        <f>IF(INT('データ入力（物品・委託）'!$K40/100000),MOD(INT('データ入力（物品・委託）'!$K40/100000),10),"")</f>
        <v/>
      </c>
      <c r="U8" s="33" t="str">
        <f>IF(INT('データ入力（物品・委託）'!$K40/10000),MOD(INT('データ入力（物品・委託）'!$K40/10000),10),"")</f>
        <v/>
      </c>
      <c r="V8" s="79" t="str">
        <f>IF(INT('データ入力（物品・委託）'!$K40/1000),MOD(INT('データ入力（物品・委託）'!$K40/1000),10),"")</f>
        <v/>
      </c>
      <c r="W8" s="36" t="str">
        <f>IF(INT('データ入力（物品・委託）'!$K40/100),MOD(INT('データ入力（物品・委託）'!$K40/100),10),"")</f>
        <v/>
      </c>
      <c r="X8" s="33" t="str">
        <f>IF(INT('データ入力（物品・委託）'!$K40/10),MOD(INT('データ入力（物品・委託）'!$K40/10),10),"")</f>
        <v/>
      </c>
      <c r="Y8" s="84" t="str">
        <f>IF('データ入力（物品・委託）'!$K40=""," ",MOD(INT('データ入力（物品・委託）'!$K40/1),10))</f>
        <v xml:space="preserve"> </v>
      </c>
    </row>
    <row r="9" spans="1:27" ht="26.25" customHeight="1" x14ac:dyDescent="0.2">
      <c r="A9" s="83" t="str">
        <f>IF('データ入力（物品・委託）'!H8=""," ",'データ入力（物品・委託）'!H8)</f>
        <v xml:space="preserve"> </v>
      </c>
      <c r="B9" s="30" t="str">
        <f>'データ入力（物品・委託）'!I8</f>
        <v>03</v>
      </c>
      <c r="C9" s="38" t="str">
        <f>'データ入力（物品・委託）'!J8</f>
        <v>書籍・教材</v>
      </c>
      <c r="D9" s="36" t="str">
        <f>IF(INT('データ入力（物品・委託）'!$K8/100000000),MOD(INT('データ入力（物品・委託）'!$K8/100000000),10),"")</f>
        <v/>
      </c>
      <c r="E9" s="33" t="str">
        <f>IF(INT('データ入力（物品・委託）'!$K8/10000000),MOD(INT('データ入力（物品・委託）'!$K8/10000000),10),"")</f>
        <v/>
      </c>
      <c r="F9" s="32" t="str">
        <f>IF(INT('データ入力（物品・委託）'!$K8/1000000),MOD(INT('データ入力（物品・委託）'!$K8/1000000),10),"")</f>
        <v/>
      </c>
      <c r="G9" s="78" t="str">
        <f>IF(INT('データ入力（物品・委託）'!$K8/100000),MOD(INT('データ入力（物品・委託）'!$K8/100000),10),"")</f>
        <v/>
      </c>
      <c r="H9" s="33" t="str">
        <f>IF(INT('データ入力（物品・委託）'!$K8/10000),MOD(INT('データ入力（物品・委託）'!$K8/10000),10),"")</f>
        <v/>
      </c>
      <c r="I9" s="79" t="str">
        <f>IF(INT('データ入力（物品・委託）'!$K8/1000),MOD(INT('データ入力（物品・委託）'!$K8/1000),10),"")</f>
        <v/>
      </c>
      <c r="J9" s="36" t="str">
        <f>IF(INT('データ入力（物品・委託）'!$K8/100),MOD(INT('データ入力（物品・委託）'!$K8/100),10),"")</f>
        <v/>
      </c>
      <c r="K9" s="33" t="str">
        <f>IF(INT('データ入力（物品・委託）'!$K8/10),MOD(INT('データ入力（物品・委託）'!$K8/10),10),"")</f>
        <v/>
      </c>
      <c r="L9" s="84" t="str">
        <f>IF('データ入力（物品・委託）'!$K8=""," ",MOD(INT('データ入力（物品・委託）'!$K8/1),10))</f>
        <v xml:space="preserve"> </v>
      </c>
      <c r="M9" s="82"/>
      <c r="N9" s="83" t="str">
        <f>IF('データ入力（物品・委託）'!H41=""," ",'データ入力（物品・委託）'!H41)</f>
        <v xml:space="preserve"> </v>
      </c>
      <c r="O9" s="34">
        <f>'データ入力（物品・委託）'!I41</f>
        <v>53</v>
      </c>
      <c r="P9" s="31" t="str">
        <f>'データ入力（物品・委託）'!J41</f>
        <v>建物管理・清掃</v>
      </c>
      <c r="Q9" s="36" t="str">
        <f>IF(INT('データ入力（物品・委託）'!$K41/100000000),MOD(INT('データ入力（物品・委託）'!$K41/100000000),10),"")</f>
        <v/>
      </c>
      <c r="R9" s="33" t="str">
        <f>IF(INT('データ入力（物品・委託）'!$K41/10000000),MOD(INT('データ入力（物品・委託）'!$K41/10000000),10),"")</f>
        <v/>
      </c>
      <c r="S9" s="32" t="str">
        <f>IF(INT('データ入力（物品・委託）'!$K41/1000000),MOD(INT('データ入力（物品・委託）'!$K41/1000000),10),"")</f>
        <v/>
      </c>
      <c r="T9" s="78" t="str">
        <f>IF(INT('データ入力（物品・委託）'!$K41/100000),MOD(INT('データ入力（物品・委託）'!$K41/100000),10),"")</f>
        <v/>
      </c>
      <c r="U9" s="33" t="str">
        <f>IF(INT('データ入力（物品・委託）'!$K41/10000),MOD(INT('データ入力（物品・委託）'!$K41/10000),10),"")</f>
        <v/>
      </c>
      <c r="V9" s="79" t="str">
        <f>IF(INT('データ入力（物品・委託）'!$K41/1000),MOD(INT('データ入力（物品・委託）'!$K41/1000),10),"")</f>
        <v/>
      </c>
      <c r="W9" s="36" t="str">
        <f>IF(INT('データ入力（物品・委託）'!$K41/100),MOD(INT('データ入力（物品・委託）'!$K41/100),10),"")</f>
        <v/>
      </c>
      <c r="X9" s="33" t="str">
        <f>IF(INT('データ入力（物品・委託）'!$K41/10),MOD(INT('データ入力（物品・委託）'!$K41/10),10),"")</f>
        <v/>
      </c>
      <c r="Y9" s="84" t="str">
        <f>IF('データ入力（物品・委託）'!$K41=""," ",MOD(INT('データ入力（物品・委託）'!$K41/1),10))</f>
        <v xml:space="preserve"> </v>
      </c>
    </row>
    <row r="10" spans="1:27" ht="26.25" customHeight="1" x14ac:dyDescent="0.2">
      <c r="A10" s="83" t="str">
        <f>IF('データ入力（物品・委託）'!H9=""," ",'データ入力（物品・委託）'!H9)</f>
        <v xml:space="preserve"> </v>
      </c>
      <c r="B10" s="30" t="str">
        <f>'データ入力（物品・委託）'!I9</f>
        <v>04</v>
      </c>
      <c r="C10" s="38" t="str">
        <f>'データ入力（物品・委託）'!J9</f>
        <v>繊維・寝具</v>
      </c>
      <c r="D10" s="36" t="str">
        <f>IF(INT('データ入力（物品・委託）'!$K9/100000000),MOD(INT('データ入力（物品・委託）'!$K9/100000000),10),"")</f>
        <v/>
      </c>
      <c r="E10" s="33" t="str">
        <f>IF(INT('データ入力（物品・委託）'!$K9/10000000),MOD(INT('データ入力（物品・委託）'!$K9/10000000),10),"")</f>
        <v/>
      </c>
      <c r="F10" s="32" t="str">
        <f>IF(INT('データ入力（物品・委託）'!$K9/1000000),MOD(INT('データ入力（物品・委託）'!$K9/1000000),10),"")</f>
        <v/>
      </c>
      <c r="G10" s="78" t="str">
        <f>IF(INT('データ入力（物品・委託）'!$K9/100000),MOD(INT('データ入力（物品・委託）'!$K9/100000),10),"")</f>
        <v/>
      </c>
      <c r="H10" s="33" t="str">
        <f>IF(INT('データ入力（物品・委託）'!$K9/10000),MOD(INT('データ入力（物品・委託）'!$K9/10000),10),"")</f>
        <v/>
      </c>
      <c r="I10" s="79" t="str">
        <f>IF(INT('データ入力（物品・委託）'!$K9/1000),MOD(INT('データ入力（物品・委託）'!$K9/1000),10),"")</f>
        <v/>
      </c>
      <c r="J10" s="36" t="str">
        <f>IF(INT('データ入力（物品・委託）'!$K9/100),MOD(INT('データ入力（物品・委託）'!$K9/100),10),"")</f>
        <v/>
      </c>
      <c r="K10" s="33" t="str">
        <f>IF(INT('データ入力（物品・委託）'!$K9/10),MOD(INT('データ入力（物品・委託）'!$K9/10),10),"")</f>
        <v/>
      </c>
      <c r="L10" s="84" t="str">
        <f>IF('データ入力（物品・委託）'!$K9=""," ",MOD(INT('データ入力（物品・委託）'!$K9/1),10))</f>
        <v xml:space="preserve"> </v>
      </c>
      <c r="M10" s="82"/>
      <c r="N10" s="83" t="str">
        <f>IF('データ入力（物品・委託）'!H42=""," ",'データ入力（物品・委託）'!H42)</f>
        <v xml:space="preserve"> </v>
      </c>
      <c r="O10" s="34">
        <f>'データ入力（物品・委託）'!I42</f>
        <v>54</v>
      </c>
      <c r="P10" s="31" t="str">
        <f>'データ入力（物品・委託）'!J42</f>
        <v>建物設備等保守・修繕</v>
      </c>
      <c r="Q10" s="36" t="str">
        <f>IF(INT('データ入力（物品・委託）'!$K42/100000000),MOD(INT('データ入力（物品・委託）'!$K42/100000000),10),"")</f>
        <v/>
      </c>
      <c r="R10" s="33" t="str">
        <f>IF(INT('データ入力（物品・委託）'!$K42/10000000),MOD(INT('データ入力（物品・委託）'!$K42/10000000),10),"")</f>
        <v/>
      </c>
      <c r="S10" s="32" t="str">
        <f>IF(INT('データ入力（物品・委託）'!$K42/1000000),MOD(INT('データ入力（物品・委託）'!$K42/1000000),10),"")</f>
        <v/>
      </c>
      <c r="T10" s="78" t="str">
        <f>IF(INT('データ入力（物品・委託）'!$K42/100000),MOD(INT('データ入力（物品・委託）'!$K42/100000),10),"")</f>
        <v/>
      </c>
      <c r="U10" s="33" t="str">
        <f>IF(INT('データ入力（物品・委託）'!$K42/10000),MOD(INT('データ入力（物品・委託）'!$K42/10000),10),"")</f>
        <v/>
      </c>
      <c r="V10" s="79" t="str">
        <f>IF(INT('データ入力（物品・委託）'!$K42/1000),MOD(INT('データ入力（物品・委託）'!$K42/1000),10),"")</f>
        <v/>
      </c>
      <c r="W10" s="36" t="str">
        <f>IF(INT('データ入力（物品・委託）'!$K42/100),MOD(INT('データ入力（物品・委託）'!$K42/100),10),"")</f>
        <v/>
      </c>
      <c r="X10" s="33" t="str">
        <f>IF(INT('データ入力（物品・委託）'!$K42/10),MOD(INT('データ入力（物品・委託）'!$K42/10),10),"")</f>
        <v/>
      </c>
      <c r="Y10" s="84" t="str">
        <f>IF('データ入力（物品・委託）'!$K42=""," ",MOD(INT('データ入力（物品・委託）'!$K42/1),10))</f>
        <v xml:space="preserve"> </v>
      </c>
    </row>
    <row r="11" spans="1:27" ht="26.25" customHeight="1" x14ac:dyDescent="0.2">
      <c r="A11" s="83" t="str">
        <f>IF('データ入力（物品・委託）'!H10=""," ",'データ入力（物品・委託）'!H10)</f>
        <v xml:space="preserve"> </v>
      </c>
      <c r="B11" s="30" t="str">
        <f>'データ入力（物品・委託）'!I10</f>
        <v>05</v>
      </c>
      <c r="C11" s="38" t="str">
        <f>'データ入力（物品・委託）'!J10</f>
        <v>記念品・贈答品</v>
      </c>
      <c r="D11" s="36" t="str">
        <f>IF(INT('データ入力（物品・委託）'!$K10/100000000),MOD(INT('データ入力（物品・委託）'!$K10/100000000),10),"")</f>
        <v/>
      </c>
      <c r="E11" s="33" t="str">
        <f>IF(INT('データ入力（物品・委託）'!$K10/10000000),MOD(INT('データ入力（物品・委託）'!$K10/10000000),10),"")</f>
        <v/>
      </c>
      <c r="F11" s="32" t="str">
        <f>IF(INT('データ入力（物品・委託）'!$K10/1000000),MOD(INT('データ入力（物品・委託）'!$K10/1000000),10),"")</f>
        <v/>
      </c>
      <c r="G11" s="78" t="str">
        <f>IF(INT('データ入力（物品・委託）'!$K10/100000),MOD(INT('データ入力（物品・委託）'!$K10/100000),10),"")</f>
        <v/>
      </c>
      <c r="H11" s="33" t="str">
        <f>IF(INT('データ入力（物品・委託）'!$K10/10000),MOD(INT('データ入力（物品・委託）'!$K10/10000),10),"")</f>
        <v/>
      </c>
      <c r="I11" s="79" t="str">
        <f>IF(INT('データ入力（物品・委託）'!$K10/1000),MOD(INT('データ入力（物品・委託）'!$K10/1000),10),"")</f>
        <v/>
      </c>
      <c r="J11" s="36" t="str">
        <f>IF(INT('データ入力（物品・委託）'!$K10/100),MOD(INT('データ入力（物品・委託）'!$K10/100),10),"")</f>
        <v/>
      </c>
      <c r="K11" s="33" t="str">
        <f>IF(INT('データ入力（物品・委託）'!$K10/10),MOD(INT('データ入力（物品・委託）'!$K10/10),10),"")</f>
        <v/>
      </c>
      <c r="L11" s="84" t="str">
        <f>IF('データ入力（物品・委託）'!$K10=""," ",MOD(INT('データ入力（物品・委託）'!$K10/1),10))</f>
        <v xml:space="preserve"> </v>
      </c>
      <c r="M11" s="82"/>
      <c r="N11" s="83" t="str">
        <f>IF('データ入力（物品・委託）'!H43=""," ",'データ入力（物品・委託）'!H43)</f>
        <v xml:space="preserve"> </v>
      </c>
      <c r="O11" s="34">
        <f>'データ入力（物品・委託）'!I43</f>
        <v>55</v>
      </c>
      <c r="P11" s="31" t="str">
        <f>'データ入力（物品・委託）'!J43</f>
        <v>緑地管理・道路清掃</v>
      </c>
      <c r="Q11" s="36" t="str">
        <f>IF(INT('データ入力（物品・委託）'!$K43/100000000),MOD(INT('データ入力（物品・委託）'!$K43/100000000),10),"")</f>
        <v/>
      </c>
      <c r="R11" s="33" t="str">
        <f>IF(INT('データ入力（物品・委託）'!$K43/10000000),MOD(INT('データ入力（物品・委託）'!$K43/10000000),10),"")</f>
        <v/>
      </c>
      <c r="S11" s="32" t="str">
        <f>IF(INT('データ入力（物品・委託）'!$K43/1000000),MOD(INT('データ入力（物品・委託）'!$K43/1000000),10),"")</f>
        <v/>
      </c>
      <c r="T11" s="78" t="str">
        <f>IF(INT('データ入力（物品・委託）'!$K43/100000),MOD(INT('データ入力（物品・委託）'!$K43/100000),10),"")</f>
        <v/>
      </c>
      <c r="U11" s="33" t="str">
        <f>IF(INT('データ入力（物品・委託）'!$K43/10000),MOD(INT('データ入力（物品・委託）'!$K43/10000),10),"")</f>
        <v/>
      </c>
      <c r="V11" s="79" t="str">
        <f>IF(INT('データ入力（物品・委託）'!$K43/1000),MOD(INT('データ入力（物品・委託）'!$K43/1000),10),"")</f>
        <v/>
      </c>
      <c r="W11" s="36" t="str">
        <f>IF(INT('データ入力（物品・委託）'!$K43/100),MOD(INT('データ入力（物品・委託）'!$K43/100),10),"")</f>
        <v/>
      </c>
      <c r="X11" s="33" t="str">
        <f>IF(INT('データ入力（物品・委託）'!$K43/10),MOD(INT('データ入力（物品・委託）'!$K43/10),10),"")</f>
        <v/>
      </c>
      <c r="Y11" s="84" t="str">
        <f>IF('データ入力（物品・委託）'!$K43=""," ",MOD(INT('データ入力（物品・委託）'!$K43/1),10))</f>
        <v xml:space="preserve"> </v>
      </c>
    </row>
    <row r="12" spans="1:27" ht="26.25" customHeight="1" x14ac:dyDescent="0.2">
      <c r="A12" s="83" t="str">
        <f>IF('データ入力（物品・委託）'!H11=""," ",'データ入力（物品・委託）'!H11)</f>
        <v xml:space="preserve"> </v>
      </c>
      <c r="B12" s="30" t="str">
        <f>'データ入力（物品・委託）'!I11</f>
        <v>06</v>
      </c>
      <c r="C12" s="38" t="str">
        <f>'データ入力（物品・委託）'!J11</f>
        <v>薬品</v>
      </c>
      <c r="D12" s="36" t="str">
        <f>IF(INT('データ入力（物品・委託）'!$K11/100000000),MOD(INT('データ入力（物品・委託）'!$K11/100000000),10),"")</f>
        <v/>
      </c>
      <c r="E12" s="33" t="str">
        <f>IF(INT('データ入力（物品・委託）'!$K11/10000000),MOD(INT('データ入力（物品・委託）'!$K11/10000000),10),"")</f>
        <v/>
      </c>
      <c r="F12" s="32" t="str">
        <f>IF(INT('データ入力（物品・委託）'!$K11/1000000),MOD(INT('データ入力（物品・委託）'!$K11/1000000),10),"")</f>
        <v/>
      </c>
      <c r="G12" s="78" t="str">
        <f>IF(INT('データ入力（物品・委託）'!$K11/100000),MOD(INT('データ入力（物品・委託）'!$K11/100000),10),"")</f>
        <v/>
      </c>
      <c r="H12" s="33" t="str">
        <f>IF(INT('データ入力（物品・委託）'!$K11/10000),MOD(INT('データ入力（物品・委託）'!$K11/10000),10),"")</f>
        <v/>
      </c>
      <c r="I12" s="79" t="str">
        <f>IF(INT('データ入力（物品・委託）'!$K11/1000),MOD(INT('データ入力（物品・委託）'!$K11/1000),10),"")</f>
        <v/>
      </c>
      <c r="J12" s="36" t="str">
        <f>IF(INT('データ入力（物品・委託）'!$K11/100),MOD(INT('データ入力（物品・委託）'!$K11/100),10),"")</f>
        <v/>
      </c>
      <c r="K12" s="33" t="str">
        <f>IF(INT('データ入力（物品・委託）'!$K11/10),MOD(INT('データ入力（物品・委託）'!$K11/10),10),"")</f>
        <v/>
      </c>
      <c r="L12" s="84" t="str">
        <f>IF('データ入力（物品・委託）'!$K11=""," ",MOD(INT('データ入力（物品・委託）'!$K11/1),10))</f>
        <v xml:space="preserve"> </v>
      </c>
      <c r="M12" s="82"/>
      <c r="N12" s="83" t="str">
        <f>IF('データ入力（物品・委託）'!H44=""," ",'データ入力（物品・委託）'!H44)</f>
        <v xml:space="preserve"> </v>
      </c>
      <c r="O12" s="34">
        <f>'データ入力（物品・委託）'!I44</f>
        <v>56</v>
      </c>
      <c r="P12" s="31" t="str">
        <f>'データ入力（物品・委託）'!J44</f>
        <v>警備・受付・施設運営</v>
      </c>
      <c r="Q12" s="36" t="str">
        <f>IF(INT('データ入力（物品・委託）'!$K44/100000000),MOD(INT('データ入力（物品・委託）'!$K44/100000000),10),"")</f>
        <v/>
      </c>
      <c r="R12" s="33" t="str">
        <f>IF(INT('データ入力（物品・委託）'!$K44/10000000),MOD(INT('データ入力（物品・委託）'!$K44/10000000),10),"")</f>
        <v/>
      </c>
      <c r="S12" s="32" t="str">
        <f>IF(INT('データ入力（物品・委託）'!$K44/1000000),MOD(INT('データ入力（物品・委託）'!$K44/1000000),10),"")</f>
        <v/>
      </c>
      <c r="T12" s="78" t="str">
        <f>IF(INT('データ入力（物品・委託）'!$K44/100000),MOD(INT('データ入力（物品・委託）'!$K44/100000),10),"")</f>
        <v/>
      </c>
      <c r="U12" s="33" t="str">
        <f>IF(INT('データ入力（物品・委託）'!$K44/10000),MOD(INT('データ入力（物品・委託）'!$K44/10000),10),"")</f>
        <v/>
      </c>
      <c r="V12" s="79" t="str">
        <f>IF(INT('データ入力（物品・委託）'!$K44/1000),MOD(INT('データ入力（物品・委託）'!$K44/1000),10),"")</f>
        <v/>
      </c>
      <c r="W12" s="36" t="str">
        <f>IF(INT('データ入力（物品・委託）'!$K44/100),MOD(INT('データ入力（物品・委託）'!$K44/100),10),"")</f>
        <v/>
      </c>
      <c r="X12" s="33" t="str">
        <f>IF(INT('データ入力（物品・委託）'!$K44/10),MOD(INT('データ入力（物品・委託）'!$K44/10),10),"")</f>
        <v/>
      </c>
      <c r="Y12" s="84" t="str">
        <f>IF('データ入力（物品・委託）'!$K44=""," ",MOD(INT('データ入力（物品・委託）'!$K44/1),10))</f>
        <v xml:space="preserve"> </v>
      </c>
    </row>
    <row r="13" spans="1:27" ht="26.25" customHeight="1" x14ac:dyDescent="0.2">
      <c r="A13" s="83" t="str">
        <f>IF('データ入力（物品・委託）'!H12=""," ",'データ入力（物品・委託）'!H12)</f>
        <v xml:space="preserve"> </v>
      </c>
      <c r="B13" s="30" t="str">
        <f>'データ入力（物品・委託）'!I12</f>
        <v>07</v>
      </c>
      <c r="C13" s="38" t="str">
        <f>'データ入力（物品・委託）'!J12</f>
        <v>医療用機器・衛生材料</v>
      </c>
      <c r="D13" s="36" t="str">
        <f>IF(INT('データ入力（物品・委託）'!$K12/100000000),MOD(INT('データ入力（物品・委託）'!$K12/100000000),10),"")</f>
        <v/>
      </c>
      <c r="E13" s="33" t="str">
        <f>IF(INT('データ入力（物品・委託）'!$K12/10000000),MOD(INT('データ入力（物品・委託）'!$K12/10000000),10),"")</f>
        <v/>
      </c>
      <c r="F13" s="32" t="str">
        <f>IF(INT('データ入力（物品・委託）'!$K12/1000000),MOD(INT('データ入力（物品・委託）'!$K12/1000000),10),"")</f>
        <v/>
      </c>
      <c r="G13" s="78" t="str">
        <f>IF(INT('データ入力（物品・委託）'!$K12/100000),MOD(INT('データ入力（物品・委託）'!$K12/100000),10),"")</f>
        <v/>
      </c>
      <c r="H13" s="33" t="str">
        <f>IF(INT('データ入力（物品・委託）'!$K12/10000),MOD(INT('データ入力（物品・委託）'!$K12/10000),10),"")</f>
        <v/>
      </c>
      <c r="I13" s="79" t="str">
        <f>IF(INT('データ入力（物品・委託）'!$K12/1000),MOD(INT('データ入力（物品・委託）'!$K12/1000),10),"")</f>
        <v/>
      </c>
      <c r="J13" s="36" t="str">
        <f>IF(INT('データ入力（物品・委託）'!$K12/100),MOD(INT('データ入力（物品・委託）'!$K12/100),10),"")</f>
        <v/>
      </c>
      <c r="K13" s="33" t="str">
        <f>IF(INT('データ入力（物品・委託）'!$K12/10),MOD(INT('データ入力（物品・委託）'!$K12/10),10),"")</f>
        <v/>
      </c>
      <c r="L13" s="84" t="str">
        <f>IF('データ入力（物品・委託）'!$K12=""," ",MOD(INT('データ入力（物品・委託）'!$K12/1),10))</f>
        <v xml:space="preserve"> </v>
      </c>
      <c r="M13" s="82"/>
      <c r="N13" s="83" t="str">
        <f>IF('データ入力（物品・委託）'!H45=""," ",'データ入力（物品・委託）'!H45)</f>
        <v xml:space="preserve"> </v>
      </c>
      <c r="O13" s="34">
        <f>'データ入力（物品・委託）'!I45</f>
        <v>57</v>
      </c>
      <c r="P13" s="31" t="str">
        <f>'データ入力（物品・委託）'!J45</f>
        <v>廃棄物処理</v>
      </c>
      <c r="Q13" s="36" t="str">
        <f>IF(INT('データ入力（物品・委託）'!$K45/100000000),MOD(INT('データ入力（物品・委託）'!$K45/100000000),10),"")</f>
        <v/>
      </c>
      <c r="R13" s="33" t="str">
        <f>IF(INT('データ入力（物品・委託）'!$K45/10000000),MOD(INT('データ入力（物品・委託）'!$K45/10000000),10),"")</f>
        <v/>
      </c>
      <c r="S13" s="32" t="str">
        <f>IF(INT('データ入力（物品・委託）'!$K45/1000000),MOD(INT('データ入力（物品・委託）'!$K45/1000000),10),"")</f>
        <v/>
      </c>
      <c r="T13" s="78" t="str">
        <f>IF(INT('データ入力（物品・委託）'!$K45/100000),MOD(INT('データ入力（物品・委託）'!$K45/100000),10),"")</f>
        <v/>
      </c>
      <c r="U13" s="33" t="str">
        <f>IF(INT('データ入力（物品・委託）'!$K45/10000),MOD(INT('データ入力（物品・委託）'!$K45/10000),10),"")</f>
        <v/>
      </c>
      <c r="V13" s="79" t="str">
        <f>IF(INT('データ入力（物品・委託）'!$K45/1000),MOD(INT('データ入力（物品・委託）'!$K45/1000),10),"")</f>
        <v/>
      </c>
      <c r="W13" s="36" t="str">
        <f>IF(INT('データ入力（物品・委託）'!$K45/100),MOD(INT('データ入力（物品・委託）'!$K45/100),10),"")</f>
        <v/>
      </c>
      <c r="X13" s="33" t="str">
        <f>IF(INT('データ入力（物品・委託）'!$K45/10),MOD(INT('データ入力（物品・委託）'!$K45/10),10),"")</f>
        <v/>
      </c>
      <c r="Y13" s="84" t="str">
        <f>IF('データ入力（物品・委託）'!$K45=""," ",MOD(INT('データ入力（物品・委託）'!$K45/1),10))</f>
        <v xml:space="preserve"> </v>
      </c>
    </row>
    <row r="14" spans="1:27" ht="26.25" customHeight="1" x14ac:dyDescent="0.2">
      <c r="A14" s="83" t="str">
        <f>IF('データ入力（物品・委託）'!H13=""," ",'データ入力（物品・委託）'!H13)</f>
        <v xml:space="preserve"> </v>
      </c>
      <c r="B14" s="30" t="str">
        <f>'データ入力（物品・委託）'!I13</f>
        <v>08</v>
      </c>
      <c r="C14" s="38" t="str">
        <f>'データ入力（物品・委託）'!J13</f>
        <v>理化学機器</v>
      </c>
      <c r="D14" s="36" t="str">
        <f>IF(INT('データ入力（物品・委託）'!$K13/100000000),MOD(INT('データ入力（物品・委託）'!$K13/100000000),10),"")</f>
        <v/>
      </c>
      <c r="E14" s="33" t="str">
        <f>IF(INT('データ入力（物品・委託）'!$K13/10000000),MOD(INT('データ入力（物品・委託）'!$K13/10000000),10),"")</f>
        <v/>
      </c>
      <c r="F14" s="32" t="str">
        <f>IF(INT('データ入力（物品・委託）'!$K13/1000000),MOD(INT('データ入力（物品・委託）'!$K13/1000000),10),"")</f>
        <v/>
      </c>
      <c r="G14" s="78" t="str">
        <f>IF(INT('データ入力（物品・委託）'!$K13/100000),MOD(INT('データ入力（物品・委託）'!$K13/100000),10),"")</f>
        <v/>
      </c>
      <c r="H14" s="33" t="str">
        <f>IF(INT('データ入力（物品・委託）'!$K13/10000),MOD(INT('データ入力（物品・委託）'!$K13/10000),10),"")</f>
        <v/>
      </c>
      <c r="I14" s="79" t="str">
        <f>IF(INT('データ入力（物品・委託）'!$K13/1000),MOD(INT('データ入力（物品・委託）'!$K13/1000),10),"")</f>
        <v/>
      </c>
      <c r="J14" s="36" t="str">
        <f>IF(INT('データ入力（物品・委託）'!$K13/100),MOD(INT('データ入力（物品・委託）'!$K13/100),10),"")</f>
        <v/>
      </c>
      <c r="K14" s="33" t="str">
        <f>IF(INT('データ入力（物品・委託）'!$K13/10),MOD(INT('データ入力（物品・委託）'!$K13/10),10),"")</f>
        <v/>
      </c>
      <c r="L14" s="84" t="str">
        <f>IF('データ入力（物品・委託）'!$K13=""," ",MOD(INT('データ入力（物品・委託）'!$K13/1),10))</f>
        <v xml:space="preserve"> </v>
      </c>
      <c r="M14" s="82"/>
      <c r="N14" s="83" t="str">
        <f>IF('データ入力（物品・委託）'!H46=""," ",'データ入力（物品・委託）'!H46)</f>
        <v xml:space="preserve"> </v>
      </c>
      <c r="O14" s="34">
        <f>'データ入力（物品・委託）'!I46</f>
        <v>58</v>
      </c>
      <c r="P14" s="31" t="str">
        <f>'データ入力（物品・委託）'!J46</f>
        <v>施設等運転管理他</v>
      </c>
      <c r="Q14" s="36" t="str">
        <f>IF(INT('データ入力（物品・委託）'!$K46/100000000),MOD(INT('データ入力（物品・委託）'!$K46/100000000),10),"")</f>
        <v/>
      </c>
      <c r="R14" s="33" t="str">
        <f>IF(INT('データ入力（物品・委託）'!$K46/10000000),MOD(INT('データ入力（物品・委託）'!$K46/10000000),10),"")</f>
        <v/>
      </c>
      <c r="S14" s="32" t="str">
        <f>IF(INT('データ入力（物品・委託）'!$K46/1000000),MOD(INT('データ入力（物品・委託）'!$K46/1000000),10),"")</f>
        <v/>
      </c>
      <c r="T14" s="78" t="str">
        <f>IF(INT('データ入力（物品・委託）'!$K46/100000),MOD(INT('データ入力（物品・委託）'!$K46/100000),10),"")</f>
        <v/>
      </c>
      <c r="U14" s="33" t="str">
        <f>IF(INT('データ入力（物品・委託）'!$K46/10000),MOD(INT('データ入力（物品・委託）'!$K46/10000),10),"")</f>
        <v/>
      </c>
      <c r="V14" s="79" t="str">
        <f>IF(INT('データ入力（物品・委託）'!$K46/1000),MOD(INT('データ入力（物品・委託）'!$K46/1000),10),"")</f>
        <v/>
      </c>
      <c r="W14" s="36" t="str">
        <f>IF(INT('データ入力（物品・委託）'!$K46/100),MOD(INT('データ入力（物品・委託）'!$K46/100),10),"")</f>
        <v/>
      </c>
      <c r="X14" s="33" t="str">
        <f>IF(INT('データ入力（物品・委託）'!$K46/10),MOD(INT('データ入力（物品・委託）'!$K46/10),10),"")</f>
        <v/>
      </c>
      <c r="Y14" s="84" t="str">
        <f>IF('データ入力（物品・委託）'!$K46=""," ",MOD(INT('データ入力（物品・委託）'!$K46/1),10))</f>
        <v xml:space="preserve"> </v>
      </c>
    </row>
    <row r="15" spans="1:27" ht="26.25" customHeight="1" x14ac:dyDescent="0.2">
      <c r="A15" s="83" t="str">
        <f>IF('データ入力（物品・委託）'!H14=""," ",'データ入力（物品・委託）'!H14)</f>
        <v xml:space="preserve"> </v>
      </c>
      <c r="B15" s="30" t="str">
        <f>'データ入力（物品・委託）'!I14</f>
        <v>09</v>
      </c>
      <c r="C15" s="38" t="str">
        <f>'データ入力（物品・委託）'!J14</f>
        <v>写真機</v>
      </c>
      <c r="D15" s="36" t="str">
        <f>IF(INT('データ入力（物品・委託）'!$K14/100000000),MOD(INT('データ入力（物品・委託）'!$K14/100000000),10),"")</f>
        <v/>
      </c>
      <c r="E15" s="33" t="str">
        <f>IF(INT('データ入力（物品・委託）'!$K14/10000000),MOD(INT('データ入力（物品・委託）'!$K14/10000000),10),"")</f>
        <v/>
      </c>
      <c r="F15" s="32" t="str">
        <f>IF(INT('データ入力（物品・委託）'!$K14/1000000),MOD(INT('データ入力（物品・委託）'!$K14/1000000),10),"")</f>
        <v/>
      </c>
      <c r="G15" s="78" t="str">
        <f>IF(INT('データ入力（物品・委託）'!$K14/100000),MOD(INT('データ入力（物品・委託）'!$K14/100000),10),"")</f>
        <v/>
      </c>
      <c r="H15" s="33" t="str">
        <f>IF(INT('データ入力（物品・委託）'!$K14/10000),MOD(INT('データ入力（物品・委託）'!$K14/10000),10),"")</f>
        <v/>
      </c>
      <c r="I15" s="79" t="str">
        <f>IF(INT('データ入力（物品・委託）'!$K14/1000),MOD(INT('データ入力（物品・委託）'!$K14/1000),10),"")</f>
        <v/>
      </c>
      <c r="J15" s="36" t="str">
        <f>IF(INT('データ入力（物品・委託）'!$K14/100),MOD(INT('データ入力（物品・委託）'!$K14/100),10),"")</f>
        <v/>
      </c>
      <c r="K15" s="33" t="str">
        <f>IF(INT('データ入力（物品・委託）'!$K14/10),MOD(INT('データ入力（物品・委託）'!$K14/10),10),"")</f>
        <v/>
      </c>
      <c r="L15" s="84" t="str">
        <f>IF('データ入力（物品・委託）'!$K14=""," ",MOD(INT('データ入力（物品・委託）'!$K14/1),10))</f>
        <v xml:space="preserve"> </v>
      </c>
      <c r="M15" s="82"/>
      <c r="N15" s="83" t="str">
        <f>IF('データ入力（物品・委託）'!H47=""," ",'データ入力（物品・委託）'!H47)</f>
        <v xml:space="preserve"> </v>
      </c>
      <c r="O15" s="34">
        <f>'データ入力（物品・委託）'!I47</f>
        <v>59</v>
      </c>
      <c r="P15" s="31" t="str">
        <f>'データ入力（物品・委託）'!J47</f>
        <v>検査・分析</v>
      </c>
      <c r="Q15" s="36" t="str">
        <f>IF(INT('データ入力（物品・委託）'!$K47/100000000),MOD(INT('データ入力（物品・委託）'!$K47/100000000),10),"")</f>
        <v/>
      </c>
      <c r="R15" s="33" t="str">
        <f>IF(INT('データ入力（物品・委託）'!$K47/10000000),MOD(INT('データ入力（物品・委託）'!$K47/10000000),10),"")</f>
        <v/>
      </c>
      <c r="S15" s="32" t="str">
        <f>IF(INT('データ入力（物品・委託）'!$K47/1000000),MOD(INT('データ入力（物品・委託）'!$K47/1000000),10),"")</f>
        <v/>
      </c>
      <c r="T15" s="78" t="str">
        <f>IF(INT('データ入力（物品・委託）'!$K47/100000),MOD(INT('データ入力（物品・委託）'!$K47/100000),10),"")</f>
        <v/>
      </c>
      <c r="U15" s="33" t="str">
        <f>IF(INT('データ入力（物品・委託）'!$K47/10000),MOD(INT('データ入力（物品・委託）'!$K47/10000),10),"")</f>
        <v/>
      </c>
      <c r="V15" s="79" t="str">
        <f>IF(INT('データ入力（物品・委託）'!$K47/1000),MOD(INT('データ入力（物品・委託）'!$K47/1000),10),"")</f>
        <v/>
      </c>
      <c r="W15" s="36" t="str">
        <f>IF(INT('データ入力（物品・委託）'!$K47/100),MOD(INT('データ入力（物品・委託）'!$K47/100),10),"")</f>
        <v/>
      </c>
      <c r="X15" s="33" t="str">
        <f>IF(INT('データ入力（物品・委託）'!$K47/10),MOD(INT('データ入力（物品・委託）'!$K47/10),10),"")</f>
        <v/>
      </c>
      <c r="Y15" s="84" t="str">
        <f>IF('データ入力（物品・委託）'!$K47=""," ",MOD(INT('データ入力（物品・委託）'!$K47/1),10))</f>
        <v xml:space="preserve"> </v>
      </c>
    </row>
    <row r="16" spans="1:27" ht="26.25" customHeight="1" x14ac:dyDescent="0.2">
      <c r="A16" s="83" t="str">
        <f>IF('データ入力（物品・委託）'!H15=""," ",'データ入力（物品・委託）'!H15)</f>
        <v xml:space="preserve"> </v>
      </c>
      <c r="B16" s="30">
        <f>'データ入力（物品・委託）'!I15</f>
        <v>10</v>
      </c>
      <c r="C16" s="38" t="str">
        <f>'データ入力（物品・委託）'!J15</f>
        <v>消防・保安用品</v>
      </c>
      <c r="D16" s="36" t="str">
        <f>IF(INT('データ入力（物品・委託）'!$K15/100000000),MOD(INT('データ入力（物品・委託）'!$K15/100000000),10),"")</f>
        <v/>
      </c>
      <c r="E16" s="33" t="str">
        <f>IF(INT('データ入力（物品・委託）'!$K15/10000000),MOD(INT('データ入力（物品・委託）'!$K15/10000000),10),"")</f>
        <v/>
      </c>
      <c r="F16" s="32" t="str">
        <f>IF(INT('データ入力（物品・委託）'!$K15/1000000),MOD(INT('データ入力（物品・委託）'!$K15/1000000),10),"")</f>
        <v/>
      </c>
      <c r="G16" s="78" t="str">
        <f>IF(INT('データ入力（物品・委託）'!$K15/100000),MOD(INT('データ入力（物品・委託）'!$K15/100000),10),"")</f>
        <v/>
      </c>
      <c r="H16" s="33" t="str">
        <f>IF(INT('データ入力（物品・委託）'!$K15/10000),MOD(INT('データ入力（物品・委託）'!$K15/10000),10),"")</f>
        <v/>
      </c>
      <c r="I16" s="79" t="str">
        <f>IF(INT('データ入力（物品・委託）'!$K15/1000),MOD(INT('データ入力（物品・委託）'!$K15/1000),10),"")</f>
        <v/>
      </c>
      <c r="J16" s="36" t="str">
        <f>IF(INT('データ入力（物品・委託）'!$K15/100),MOD(INT('データ入力（物品・委託）'!$K15/100),10),"")</f>
        <v/>
      </c>
      <c r="K16" s="33" t="str">
        <f>IF(INT('データ入力（物品・委託）'!$K15/10),MOD(INT('データ入力（物品・委託）'!$K15/10),10),"")</f>
        <v/>
      </c>
      <c r="L16" s="84" t="str">
        <f>IF('データ入力（物品・委託）'!$K15=""," ",MOD(INT('データ入力（物品・委託）'!$K15/1),10))</f>
        <v xml:space="preserve"> </v>
      </c>
      <c r="M16" s="82"/>
      <c r="N16" s="83" t="str">
        <f>IF('データ入力（物品・委託）'!H48=""," ",'データ入力（物品・委託）'!H48)</f>
        <v xml:space="preserve"> </v>
      </c>
      <c r="O16" s="34">
        <f>'データ入力（物品・委託）'!I48</f>
        <v>60</v>
      </c>
      <c r="P16" s="31" t="str">
        <f>'データ入力（物品・委託）'!J48</f>
        <v>調査・計画</v>
      </c>
      <c r="Q16" s="36" t="str">
        <f>IF(INT('データ入力（物品・委託）'!$K48/100000000),MOD(INT('データ入力（物品・委託）'!$K48/100000000),10),"")</f>
        <v/>
      </c>
      <c r="R16" s="33" t="str">
        <f>IF(INT('データ入力（物品・委託）'!$K48/10000000),MOD(INT('データ入力（物品・委託）'!$K48/10000000),10),"")</f>
        <v/>
      </c>
      <c r="S16" s="32" t="str">
        <f>IF(INT('データ入力（物品・委託）'!$K48/1000000),MOD(INT('データ入力（物品・委託）'!$K48/1000000),10),"")</f>
        <v/>
      </c>
      <c r="T16" s="78" t="str">
        <f>IF(INT('データ入力（物品・委託）'!$K48/100000),MOD(INT('データ入力（物品・委託）'!$K48/100000),10),"")</f>
        <v/>
      </c>
      <c r="U16" s="33" t="str">
        <f>IF(INT('データ入力（物品・委託）'!$K48/10000),MOD(INT('データ入力（物品・委託）'!$K48/10000),10),"")</f>
        <v/>
      </c>
      <c r="V16" s="79" t="str">
        <f>IF(INT('データ入力（物品・委託）'!$K48/1000),MOD(INT('データ入力（物品・委託）'!$K48/1000),10),"")</f>
        <v/>
      </c>
      <c r="W16" s="36" t="str">
        <f>IF(INT('データ入力（物品・委託）'!$K48/100),MOD(INT('データ入力（物品・委託）'!$K48/100),10),"")</f>
        <v/>
      </c>
      <c r="X16" s="33" t="str">
        <f>IF(INT('データ入力（物品・委託）'!$K48/10),MOD(INT('データ入力（物品・委託）'!$K48/10),10),"")</f>
        <v/>
      </c>
      <c r="Y16" s="84" t="str">
        <f>IF('データ入力（物品・委託）'!$K48=""," ",MOD(INT('データ入力（物品・委託）'!$K48/1),10))</f>
        <v xml:space="preserve"> </v>
      </c>
    </row>
    <row r="17" spans="1:25" ht="26.25" customHeight="1" x14ac:dyDescent="0.2">
      <c r="A17" s="83" t="str">
        <f>IF('データ入力（物品・委託）'!H16=""," ",'データ入力（物品・委託）'!H16)</f>
        <v xml:space="preserve"> </v>
      </c>
      <c r="B17" s="30">
        <f>'データ入力（物品・委託）'!I16</f>
        <v>11</v>
      </c>
      <c r="C17" s="38" t="str">
        <f>'データ入力（物品・委託）'!J16</f>
        <v>百貨店</v>
      </c>
      <c r="D17" s="36" t="str">
        <f>IF(INT('データ入力（物品・委託）'!$K16/100000000),MOD(INT('データ入力（物品・委託）'!$K16/100000000),10),"")</f>
        <v/>
      </c>
      <c r="E17" s="33" t="str">
        <f>IF(INT('データ入力（物品・委託）'!$K16/10000000),MOD(INT('データ入力（物品・委託）'!$K16/10000000),10),"")</f>
        <v/>
      </c>
      <c r="F17" s="32" t="str">
        <f>IF(INT('データ入力（物品・委託）'!$K16/1000000),MOD(INT('データ入力（物品・委託）'!$K16/1000000),10),"")</f>
        <v/>
      </c>
      <c r="G17" s="78" t="str">
        <f>IF(INT('データ入力（物品・委託）'!$K16/100000),MOD(INT('データ入力（物品・委託）'!$K16/100000),10),"")</f>
        <v/>
      </c>
      <c r="H17" s="33" t="str">
        <f>IF(INT('データ入力（物品・委託）'!$K16/10000),MOD(INT('データ入力（物品・委託）'!$K16/10000),10),"")</f>
        <v/>
      </c>
      <c r="I17" s="79" t="str">
        <f>IF(INT('データ入力（物品・委託）'!$K16/1000),MOD(INT('データ入力（物品・委託）'!$K16/1000),10),"")</f>
        <v/>
      </c>
      <c r="J17" s="36" t="str">
        <f>IF(INT('データ入力（物品・委託）'!$K16/100),MOD(INT('データ入力（物品・委託）'!$K16/100),10),"")</f>
        <v/>
      </c>
      <c r="K17" s="33" t="str">
        <f>IF(INT('データ入力（物品・委託）'!$K16/10),MOD(INT('データ入力（物品・委託）'!$K16/10),10),"")</f>
        <v/>
      </c>
      <c r="L17" s="84" t="str">
        <f>IF('データ入力（物品・委託）'!$K16=""," ",MOD(INT('データ入力（物品・委託）'!$K16/1),10))</f>
        <v xml:space="preserve"> </v>
      </c>
      <c r="M17" s="82"/>
      <c r="N17" s="83" t="str">
        <f>IF('データ入力（物品・委託）'!H49=""," ",'データ入力（物品・委託）'!H49)</f>
        <v xml:space="preserve"> </v>
      </c>
      <c r="O17" s="34">
        <f>'データ入力（物品・委託）'!I49</f>
        <v>61</v>
      </c>
      <c r="P17" s="31" t="str">
        <f>'データ入力（物品・委託）'!J49</f>
        <v>広告・催事</v>
      </c>
      <c r="Q17" s="36" t="str">
        <f>IF(INT('データ入力（物品・委託）'!$K49/100000000),MOD(INT('データ入力（物品・委託）'!$K49/100000000),10),"")</f>
        <v/>
      </c>
      <c r="R17" s="33" t="str">
        <f>IF(INT('データ入力（物品・委託）'!$K49/10000000),MOD(INT('データ入力（物品・委託）'!$K49/10000000),10),"")</f>
        <v/>
      </c>
      <c r="S17" s="32" t="str">
        <f>IF(INT('データ入力（物品・委託）'!$K49/1000000),MOD(INT('データ入力（物品・委託）'!$K49/1000000),10),"")</f>
        <v/>
      </c>
      <c r="T17" s="78" t="str">
        <f>IF(INT('データ入力（物品・委託）'!$K49/100000),MOD(INT('データ入力（物品・委託）'!$K49/100000),10),"")</f>
        <v/>
      </c>
      <c r="U17" s="33" t="str">
        <f>IF(INT('データ入力（物品・委託）'!$K49/10000),MOD(INT('データ入力（物品・委託）'!$K49/10000),10),"")</f>
        <v/>
      </c>
      <c r="V17" s="79" t="str">
        <f>IF(INT('データ入力（物品・委託）'!$K49/1000),MOD(INT('データ入力（物品・委託）'!$K49/1000),10),"")</f>
        <v/>
      </c>
      <c r="W17" s="36" t="str">
        <f>IF(INT('データ入力（物品・委託）'!$K49/100),MOD(INT('データ入力（物品・委託）'!$K49/100),10),"")</f>
        <v/>
      </c>
      <c r="X17" s="33" t="str">
        <f>IF(INT('データ入力（物品・委託）'!$K49/10),MOD(INT('データ入力（物品・委託）'!$K49/10),10),"")</f>
        <v/>
      </c>
      <c r="Y17" s="84" t="str">
        <f>IF('データ入力（物品・委託）'!$K49=""," ",MOD(INT('データ入力（物品・委託）'!$K49/1),10))</f>
        <v xml:space="preserve"> </v>
      </c>
    </row>
    <row r="18" spans="1:25" ht="26.25" customHeight="1" x14ac:dyDescent="0.2">
      <c r="A18" s="83" t="str">
        <f>IF('データ入力（物品・委託）'!H17=""," ",'データ入力（物品・委託）'!H17)</f>
        <v xml:space="preserve"> </v>
      </c>
      <c r="B18" s="30">
        <f>'データ入力（物品・委託）'!I17</f>
        <v>12</v>
      </c>
      <c r="C18" s="38" t="str">
        <f>'データ入力（物品・委託）'!J17</f>
        <v>厨房機器・浴槽設備</v>
      </c>
      <c r="D18" s="36" t="str">
        <f>IF(INT('データ入力（物品・委託）'!$K17/100000000),MOD(INT('データ入力（物品・委託）'!$K17/100000000),10),"")</f>
        <v/>
      </c>
      <c r="E18" s="33" t="str">
        <f>IF(INT('データ入力（物品・委託）'!$K17/10000000),MOD(INT('データ入力（物品・委託）'!$K17/10000000),10),"")</f>
        <v/>
      </c>
      <c r="F18" s="32" t="str">
        <f>IF(INT('データ入力（物品・委託）'!$K17/1000000),MOD(INT('データ入力（物品・委託）'!$K17/1000000),10),"")</f>
        <v/>
      </c>
      <c r="G18" s="78" t="str">
        <f>IF(INT('データ入力（物品・委託）'!$K17/100000),MOD(INT('データ入力（物品・委託）'!$K17/100000),10),"")</f>
        <v/>
      </c>
      <c r="H18" s="33" t="str">
        <f>IF(INT('データ入力（物品・委託）'!$K17/10000),MOD(INT('データ入力（物品・委託）'!$K17/10000),10),"")</f>
        <v/>
      </c>
      <c r="I18" s="79" t="str">
        <f>IF(INT('データ入力（物品・委託）'!$K17/1000),MOD(INT('データ入力（物品・委託）'!$K17/1000),10),"")</f>
        <v/>
      </c>
      <c r="J18" s="36" t="str">
        <f>IF(INT('データ入力（物品・委託）'!$K17/100),MOD(INT('データ入力（物品・委託）'!$K17/100),10),"")</f>
        <v/>
      </c>
      <c r="K18" s="33" t="str">
        <f>IF(INT('データ入力（物品・委託）'!$K17/10),MOD(INT('データ入力（物品・委託）'!$K17/10),10),"")</f>
        <v/>
      </c>
      <c r="L18" s="84" t="str">
        <f>IF('データ入力（物品・委託）'!$K17=""," ",MOD(INT('データ入力（物品・委託）'!$K17/1),10))</f>
        <v xml:space="preserve"> </v>
      </c>
      <c r="M18" s="82"/>
      <c r="N18" s="83" t="str">
        <f>IF('データ入力（物品・委託）'!H50=""," ",'データ入力（物品・委託）'!H50)</f>
        <v xml:space="preserve"> </v>
      </c>
      <c r="O18" s="34">
        <f>'データ入力（物品・委託）'!I50</f>
        <v>62</v>
      </c>
      <c r="P18" s="31" t="str">
        <f>'データ入力（物品・委託）'!J50</f>
        <v>運搬・保管</v>
      </c>
      <c r="Q18" s="36" t="str">
        <f>IF(INT('データ入力（物品・委託）'!$K50/100000000),MOD(INT('データ入力（物品・委託）'!$K50/100000000),10),"")</f>
        <v/>
      </c>
      <c r="R18" s="33" t="str">
        <f>IF(INT('データ入力（物品・委託）'!$K50/10000000),MOD(INT('データ入力（物品・委託）'!$K50/10000000),10),"")</f>
        <v/>
      </c>
      <c r="S18" s="32" t="str">
        <f>IF(INT('データ入力（物品・委託）'!$K50/1000000),MOD(INT('データ入力（物品・委託）'!$K50/1000000),10),"")</f>
        <v/>
      </c>
      <c r="T18" s="78" t="str">
        <f>IF(INT('データ入力（物品・委託）'!$K50/100000),MOD(INT('データ入力（物品・委託）'!$K50/100000),10),"")</f>
        <v/>
      </c>
      <c r="U18" s="33" t="str">
        <f>IF(INT('データ入力（物品・委託）'!$K50/10000),MOD(INT('データ入力（物品・委託）'!$K50/10000),10),"")</f>
        <v/>
      </c>
      <c r="V18" s="79" t="str">
        <f>IF(INT('データ入力（物品・委託）'!$K50/1000),MOD(INT('データ入力（物品・委託）'!$K50/1000),10),"")</f>
        <v/>
      </c>
      <c r="W18" s="36" t="str">
        <f>IF(INT('データ入力（物品・委託）'!$K50/100),MOD(INT('データ入力（物品・委託）'!$K50/100),10),"")</f>
        <v/>
      </c>
      <c r="X18" s="33" t="str">
        <f>IF(INT('データ入力（物品・委託）'!$K50/10),MOD(INT('データ入力（物品・委託）'!$K50/10),10),"")</f>
        <v/>
      </c>
      <c r="Y18" s="84" t="str">
        <f>IF('データ入力（物品・委託）'!$K50=""," ",MOD(INT('データ入力（物品・委託）'!$K50/1),10))</f>
        <v xml:space="preserve"> </v>
      </c>
    </row>
    <row r="19" spans="1:25" ht="26.25" customHeight="1" x14ac:dyDescent="0.2">
      <c r="A19" s="83" t="str">
        <f>IF('データ入力（物品・委託）'!H18=""," ",'データ入力（物品・委託）'!H18)</f>
        <v xml:space="preserve"> </v>
      </c>
      <c r="B19" s="30">
        <f>'データ入力（物品・委託）'!I18</f>
        <v>13</v>
      </c>
      <c r="C19" s="38" t="str">
        <f>'データ入力（物品・委託）'!J18</f>
        <v>日用雑貨・金物</v>
      </c>
      <c r="D19" s="36" t="str">
        <f>IF(INT('データ入力（物品・委託）'!$K18/100000000),MOD(INT('データ入力（物品・委託）'!$K18/100000000),10),"")</f>
        <v/>
      </c>
      <c r="E19" s="33" t="str">
        <f>IF(INT('データ入力（物品・委託）'!$K18/10000000),MOD(INT('データ入力（物品・委託）'!$K18/10000000),10),"")</f>
        <v/>
      </c>
      <c r="F19" s="32" t="str">
        <f>IF(INT('データ入力（物品・委託）'!$K18/1000000),MOD(INT('データ入力（物品・委託）'!$K18/1000000),10),"")</f>
        <v/>
      </c>
      <c r="G19" s="78" t="str">
        <f>IF(INT('データ入力（物品・委託）'!$K18/100000),MOD(INT('データ入力（物品・委託）'!$K18/100000),10),"")</f>
        <v/>
      </c>
      <c r="H19" s="33" t="str">
        <f>IF(INT('データ入力（物品・委託）'!$K18/10000),MOD(INT('データ入力（物品・委託）'!$K18/10000),10),"")</f>
        <v/>
      </c>
      <c r="I19" s="79" t="str">
        <f>IF(INT('データ入力（物品・委託）'!$K18/1000),MOD(INT('データ入力（物品・委託）'!$K18/1000),10),"")</f>
        <v/>
      </c>
      <c r="J19" s="36" t="str">
        <f>IF(INT('データ入力（物品・委託）'!$K18/100),MOD(INT('データ入力（物品・委託）'!$K18/100),10),"")</f>
        <v/>
      </c>
      <c r="K19" s="33" t="str">
        <f>IF(INT('データ入力（物品・委託）'!$K18/10),MOD(INT('データ入力（物品・委託）'!$K18/10),10),"")</f>
        <v/>
      </c>
      <c r="L19" s="84" t="str">
        <f>IF('データ入力（物品・委託）'!$K18=""," ",MOD(INT('データ入力（物品・委託）'!$K18/1),10))</f>
        <v xml:space="preserve"> </v>
      </c>
      <c r="M19" s="82"/>
      <c r="N19" s="83" t="str">
        <f>IF('データ入力（物品・委託）'!H51=""," ",'データ入力（物品・委託）'!H51)</f>
        <v xml:space="preserve"> </v>
      </c>
      <c r="O19" s="34">
        <f>'データ入力（物品・委託）'!I51</f>
        <v>63</v>
      </c>
      <c r="P19" s="31" t="str">
        <f>'データ入力（物品・委託）'!J51</f>
        <v>医療・医事・給食</v>
      </c>
      <c r="Q19" s="36" t="str">
        <f>IF(INT('データ入力（物品・委託）'!$K51/100000000),MOD(INT('データ入力（物品・委託）'!$K51/100000000),10),"")</f>
        <v/>
      </c>
      <c r="R19" s="33" t="str">
        <f>IF(INT('データ入力（物品・委託）'!$K51/10000000),MOD(INT('データ入力（物品・委託）'!$K51/10000000),10),"")</f>
        <v/>
      </c>
      <c r="S19" s="32" t="str">
        <f>IF(INT('データ入力（物品・委託）'!$K51/1000000),MOD(INT('データ入力（物品・委託）'!$K51/1000000),10),"")</f>
        <v/>
      </c>
      <c r="T19" s="78" t="str">
        <f>IF(INT('データ入力（物品・委託）'!$K51/100000),MOD(INT('データ入力（物品・委託）'!$K51/100000),10),"")</f>
        <v/>
      </c>
      <c r="U19" s="33" t="str">
        <f>IF(INT('データ入力（物品・委託）'!$K51/10000),MOD(INT('データ入力（物品・委託）'!$K51/10000),10),"")</f>
        <v/>
      </c>
      <c r="V19" s="79" t="str">
        <f>IF(INT('データ入力（物品・委託）'!$K51/1000),MOD(INT('データ入力（物品・委託）'!$K51/1000),10),"")</f>
        <v/>
      </c>
      <c r="W19" s="36" t="str">
        <f>IF(INT('データ入力（物品・委託）'!$K51/100),MOD(INT('データ入力（物品・委託）'!$K51/100),10),"")</f>
        <v/>
      </c>
      <c r="X19" s="33" t="str">
        <f>IF(INT('データ入力（物品・委託）'!$K51/10),MOD(INT('データ入力（物品・委託）'!$K51/10),10),"")</f>
        <v/>
      </c>
      <c r="Y19" s="84" t="str">
        <f>IF('データ入力（物品・委託）'!$K51=""," ",MOD(INT('データ入力（物品・委託）'!$K51/1),10))</f>
        <v xml:space="preserve"> </v>
      </c>
    </row>
    <row r="20" spans="1:25" ht="26.25" customHeight="1" x14ac:dyDescent="0.2">
      <c r="A20" s="83" t="str">
        <f>IF('データ入力（物品・委託）'!H19=""," ",'データ入力（物品・委託）'!H19)</f>
        <v xml:space="preserve"> </v>
      </c>
      <c r="B20" s="30">
        <f>'データ入力（物品・委託）'!I19</f>
        <v>14</v>
      </c>
      <c r="C20" s="38" t="str">
        <f>'データ入力（物品・委託）'!J19</f>
        <v>靴・革製品</v>
      </c>
      <c r="D20" s="36" t="str">
        <f>IF(INT('データ入力（物品・委託）'!$K19/100000000),MOD(INT('データ入力（物品・委託）'!$K19/100000000),10),"")</f>
        <v/>
      </c>
      <c r="E20" s="33" t="str">
        <f>IF(INT('データ入力（物品・委託）'!$K19/10000000),MOD(INT('データ入力（物品・委託）'!$K19/10000000),10),"")</f>
        <v/>
      </c>
      <c r="F20" s="32" t="str">
        <f>IF(INT('データ入力（物品・委託）'!$K19/1000000),MOD(INT('データ入力（物品・委託）'!$K19/1000000),10),"")</f>
        <v/>
      </c>
      <c r="G20" s="78" t="str">
        <f>IF(INT('データ入力（物品・委託）'!$K19/100000),MOD(INT('データ入力（物品・委託）'!$K19/100000),10),"")</f>
        <v/>
      </c>
      <c r="H20" s="33" t="str">
        <f>IF(INT('データ入力（物品・委託）'!$K19/10000),MOD(INT('データ入力（物品・委託）'!$K19/10000),10),"")</f>
        <v/>
      </c>
      <c r="I20" s="79" t="str">
        <f>IF(INT('データ入力（物品・委託）'!$K19/1000),MOD(INT('データ入力（物品・委託）'!$K19/1000),10),"")</f>
        <v/>
      </c>
      <c r="J20" s="36" t="str">
        <f>IF(INT('データ入力（物品・委託）'!$K19/100),MOD(INT('データ入力（物品・委託）'!$K19/100),10),"")</f>
        <v/>
      </c>
      <c r="K20" s="33" t="str">
        <f>IF(INT('データ入力（物品・委託）'!$K19/10),MOD(INT('データ入力（物品・委託）'!$K19/10),10),"")</f>
        <v/>
      </c>
      <c r="L20" s="84" t="str">
        <f>IF('データ入力（物品・委託）'!$K19=""," ",MOD(INT('データ入力（物品・委託）'!$K19/1),10))</f>
        <v xml:space="preserve"> </v>
      </c>
      <c r="M20" s="82"/>
      <c r="N20" s="83" t="str">
        <f>IF('データ入力（物品・委託）'!H52=""," ",'データ入力（物品・委託）'!H52)</f>
        <v xml:space="preserve"> </v>
      </c>
      <c r="O20" s="34">
        <f>'データ入力（物品・委託）'!I52</f>
        <v>64</v>
      </c>
      <c r="P20" s="31" t="str">
        <f>'データ入力（物品・委託）'!J52</f>
        <v>人材派遣</v>
      </c>
      <c r="Q20" s="36" t="str">
        <f>IF(INT('データ入力（物品・委託）'!$K52/100000000),MOD(INT('データ入力（物品・委託）'!$K52/100000000),10),"")</f>
        <v/>
      </c>
      <c r="R20" s="33" t="str">
        <f>IF(INT('データ入力（物品・委託）'!$K52/10000000),MOD(INT('データ入力（物品・委託）'!$K52/10000000),10),"")</f>
        <v/>
      </c>
      <c r="S20" s="32" t="str">
        <f>IF(INT('データ入力（物品・委託）'!$K52/1000000),MOD(INT('データ入力（物品・委託）'!$K52/1000000),10),"")</f>
        <v/>
      </c>
      <c r="T20" s="78" t="str">
        <f>IF(INT('データ入力（物品・委託）'!$K52/100000),MOD(INT('データ入力（物品・委託）'!$K52/100000),10),"")</f>
        <v/>
      </c>
      <c r="U20" s="33" t="str">
        <f>IF(INT('データ入力（物品・委託）'!$K52/10000),MOD(INT('データ入力（物品・委託）'!$K52/10000),10),"")</f>
        <v/>
      </c>
      <c r="V20" s="79" t="str">
        <f>IF(INT('データ入力（物品・委託）'!$K52/1000),MOD(INT('データ入力（物品・委託）'!$K52/1000),10),"")</f>
        <v/>
      </c>
      <c r="W20" s="36" t="str">
        <f>IF(INT('データ入力（物品・委託）'!$K52/100),MOD(INT('データ入力（物品・委託）'!$K52/100),10),"")</f>
        <v/>
      </c>
      <c r="X20" s="33" t="str">
        <f>IF(INT('データ入力（物品・委託）'!$K52/10),MOD(INT('データ入力（物品・委託）'!$K52/10),10),"")</f>
        <v/>
      </c>
      <c r="Y20" s="84" t="str">
        <f>IF('データ入力（物品・委託）'!$K52=""," ",MOD(INT('データ入力（物品・委託）'!$K52/1),10))</f>
        <v xml:space="preserve"> </v>
      </c>
    </row>
    <row r="21" spans="1:25" ht="26.25" customHeight="1" x14ac:dyDescent="0.2">
      <c r="A21" s="83" t="str">
        <f>IF('データ入力（物品・委託）'!H20=""," ",'データ入力（物品・委託）'!H20)</f>
        <v xml:space="preserve"> </v>
      </c>
      <c r="B21" s="30">
        <f>'データ入力（物品・委託）'!I20</f>
        <v>15</v>
      </c>
      <c r="C21" s="38" t="str">
        <f>'データ入力（物品・委託）'!J20</f>
        <v>車両</v>
      </c>
      <c r="D21" s="36" t="str">
        <f>IF(INT('データ入力（物品・委託）'!$K20/100000000),MOD(INT('データ入力（物品・委託）'!$K20/100000000),10),"")</f>
        <v/>
      </c>
      <c r="E21" s="33" t="str">
        <f>IF(INT('データ入力（物品・委託）'!$K20/10000000),MOD(INT('データ入力（物品・委託）'!$K20/10000000),10),"")</f>
        <v/>
      </c>
      <c r="F21" s="32" t="str">
        <f>IF(INT('データ入力（物品・委託）'!$K20/1000000),MOD(INT('データ入力（物品・委託）'!$K20/1000000),10),"")</f>
        <v/>
      </c>
      <c r="G21" s="78" t="str">
        <f>IF(INT('データ入力（物品・委託）'!$K20/100000),MOD(INT('データ入力（物品・委託）'!$K20/100000),10),"")</f>
        <v/>
      </c>
      <c r="H21" s="33" t="str">
        <f>IF(INT('データ入力（物品・委託）'!$K20/10000),MOD(INT('データ入力（物品・委託）'!$K20/10000),10),"")</f>
        <v/>
      </c>
      <c r="I21" s="79" t="str">
        <f>IF(INT('データ入力（物品・委託）'!$K20/1000),MOD(INT('データ入力（物品・委託）'!$K20/1000),10),"")</f>
        <v/>
      </c>
      <c r="J21" s="36" t="str">
        <f>IF(INT('データ入力（物品・委託）'!$K20/100),MOD(INT('データ入力（物品・委託）'!$K20/100),10),"")</f>
        <v/>
      </c>
      <c r="K21" s="33" t="str">
        <f>IF(INT('データ入力（物品・委託）'!$K20/10),MOD(INT('データ入力（物品・委託）'!$K20/10),10),"")</f>
        <v/>
      </c>
      <c r="L21" s="84" t="str">
        <f>IF('データ入力（物品・委託）'!$K20=""," ",MOD(INT('データ入力（物品・委託）'!$K20/1),10))</f>
        <v xml:space="preserve"> </v>
      </c>
      <c r="M21" s="82"/>
      <c r="N21" s="83" t="str">
        <f>IF('データ入力（物品・委託）'!H53=""," ",'データ入力（物品・委託）'!H53)</f>
        <v xml:space="preserve"> </v>
      </c>
      <c r="O21" s="34">
        <f>'データ入力（物品・委託）'!I53</f>
        <v>65</v>
      </c>
      <c r="P21" s="31" t="str">
        <f>'データ入力（物品・委託）'!J53</f>
        <v>機器保守</v>
      </c>
      <c r="Q21" s="36" t="str">
        <f>IF(INT('データ入力（物品・委託）'!$K53/100000000),MOD(INT('データ入力（物品・委託）'!$K53/100000000),10),"")</f>
        <v/>
      </c>
      <c r="R21" s="33" t="str">
        <f>IF(INT('データ入力（物品・委託）'!$K53/10000000),MOD(INT('データ入力（物品・委託）'!$K53/10000000),10),"")</f>
        <v/>
      </c>
      <c r="S21" s="32" t="str">
        <f>IF(INT('データ入力（物品・委託）'!$K53/1000000),MOD(INT('データ入力（物品・委託）'!$K53/1000000),10),"")</f>
        <v/>
      </c>
      <c r="T21" s="78" t="str">
        <f>IF(INT('データ入力（物品・委託）'!$K53/100000),MOD(INT('データ入力（物品・委託）'!$K53/100000),10),"")</f>
        <v/>
      </c>
      <c r="U21" s="33" t="str">
        <f>IF(INT('データ入力（物品・委託）'!$K53/10000),MOD(INT('データ入力（物品・委託）'!$K53/10000),10),"")</f>
        <v/>
      </c>
      <c r="V21" s="79" t="str">
        <f>IF(INT('データ入力（物品・委託）'!$K53/1000),MOD(INT('データ入力（物品・委託）'!$K53/1000),10),"")</f>
        <v/>
      </c>
      <c r="W21" s="36" t="str">
        <f>IF(INT('データ入力（物品・委託）'!$K53/100),MOD(INT('データ入力（物品・委託）'!$K53/100),10),"")</f>
        <v/>
      </c>
      <c r="X21" s="33" t="str">
        <f>IF(INT('データ入力（物品・委託）'!$K53/10),MOD(INT('データ入力（物品・委託）'!$K53/10),10),"")</f>
        <v/>
      </c>
      <c r="Y21" s="84" t="str">
        <f>IF('データ入力（物品・委託）'!$K53=""," ",MOD(INT('データ入力（物品・委託）'!$K53/1),10))</f>
        <v xml:space="preserve"> </v>
      </c>
    </row>
    <row r="22" spans="1:25" ht="26.25" customHeight="1" x14ac:dyDescent="0.2">
      <c r="A22" s="83" t="str">
        <f>IF('データ入力（物品・委託）'!H21=""," ",'データ入力（物品・委託）'!H21)</f>
        <v xml:space="preserve"> </v>
      </c>
      <c r="B22" s="30">
        <f>'データ入力（物品・委託）'!I21</f>
        <v>16</v>
      </c>
      <c r="C22" s="38" t="str">
        <f>'データ入力（物品・委託）'!J21</f>
        <v>家具・什器</v>
      </c>
      <c r="D22" s="36" t="str">
        <f>IF(INT('データ入力（物品・委託）'!$K21/100000000),MOD(INT('データ入力（物品・委託）'!$K21/100000000),10),"")</f>
        <v/>
      </c>
      <c r="E22" s="33" t="str">
        <f>IF(INT('データ入力（物品・委託）'!$K21/10000000),MOD(INT('データ入力（物品・委託）'!$K21/10000000),10),"")</f>
        <v/>
      </c>
      <c r="F22" s="32" t="str">
        <f>IF(INT('データ入力（物品・委託）'!$K21/1000000),MOD(INT('データ入力（物品・委託）'!$K21/1000000),10),"")</f>
        <v/>
      </c>
      <c r="G22" s="78" t="str">
        <f>IF(INT('データ入力（物品・委託）'!$K21/100000),MOD(INT('データ入力（物品・委託）'!$K21/100000),10),"")</f>
        <v/>
      </c>
      <c r="H22" s="33" t="str">
        <f>IF(INT('データ入力（物品・委託）'!$K21/10000),MOD(INT('データ入力（物品・委託）'!$K21/10000),10),"")</f>
        <v/>
      </c>
      <c r="I22" s="79" t="str">
        <f>IF(INT('データ入力（物品・委託）'!$K21/1000),MOD(INT('データ入力（物品・委託）'!$K21/1000),10),"")</f>
        <v/>
      </c>
      <c r="J22" s="36" t="str">
        <f>IF(INT('データ入力（物品・委託）'!$K21/100),MOD(INT('データ入力（物品・委託）'!$K21/100),10),"")</f>
        <v/>
      </c>
      <c r="K22" s="33" t="str">
        <f>IF(INT('データ入力（物品・委託）'!$K21/10),MOD(INT('データ入力（物品・委託）'!$K21/10),10),"")</f>
        <v/>
      </c>
      <c r="L22" s="84" t="str">
        <f>IF('データ入力（物品・委託）'!$K21=""," ",MOD(INT('データ入力（物品・委託）'!$K21/1),10))</f>
        <v xml:space="preserve"> </v>
      </c>
      <c r="M22" s="82"/>
      <c r="N22" s="83" t="str">
        <f>IF('データ入力（物品・委託）'!H54=""," ",'データ入力（物品・委託）'!H54)</f>
        <v xml:space="preserve"> </v>
      </c>
      <c r="O22" s="34">
        <f>'データ入力（物品・委託）'!I54</f>
        <v>66</v>
      </c>
      <c r="P22" s="31" t="str">
        <f>'データ入力（物品・委託）'!J54</f>
        <v>クリーニング</v>
      </c>
      <c r="Q22" s="36" t="str">
        <f>IF(INT('データ入力（物品・委託）'!$K54/100000000),MOD(INT('データ入力（物品・委託）'!$K54/100000000),10),"")</f>
        <v/>
      </c>
      <c r="R22" s="33" t="str">
        <f>IF(INT('データ入力（物品・委託）'!$K54/10000000),MOD(INT('データ入力（物品・委託）'!$K54/10000000),10),"")</f>
        <v/>
      </c>
      <c r="S22" s="32" t="str">
        <f>IF(INT('データ入力（物品・委託）'!$K54/1000000),MOD(INT('データ入力（物品・委託）'!$K54/1000000),10),"")</f>
        <v/>
      </c>
      <c r="T22" s="78" t="str">
        <f>IF(INT('データ入力（物品・委託）'!$K54/100000),MOD(INT('データ入力（物品・委託）'!$K54/100000),10),"")</f>
        <v/>
      </c>
      <c r="U22" s="33" t="str">
        <f>IF(INT('データ入力（物品・委託）'!$K54/10000),MOD(INT('データ入力（物品・委託）'!$K54/10000),10),"")</f>
        <v/>
      </c>
      <c r="V22" s="79" t="str">
        <f>IF(INT('データ入力（物品・委託）'!$K54/1000),MOD(INT('データ入力（物品・委託）'!$K54/1000),10),"")</f>
        <v/>
      </c>
      <c r="W22" s="36" t="str">
        <f>IF(INT('データ入力（物品・委託）'!$K54/100),MOD(INT('データ入力（物品・委託）'!$K54/100),10),"")</f>
        <v/>
      </c>
      <c r="X22" s="33" t="str">
        <f>IF(INT('データ入力（物品・委託）'!$K54/10),MOD(INT('データ入力（物品・委託）'!$K54/10),10),"")</f>
        <v/>
      </c>
      <c r="Y22" s="84" t="str">
        <f>IF('データ入力（物品・委託）'!$K54=""," ",MOD(INT('データ入力（物品・委託）'!$K54/1),10))</f>
        <v xml:space="preserve"> </v>
      </c>
    </row>
    <row r="23" spans="1:25" ht="26.25" customHeight="1" x14ac:dyDescent="0.2">
      <c r="A23" s="83" t="str">
        <f>IF('データ入力（物品・委託）'!H22=""," ",'データ入力（物品・委託）'!H22)</f>
        <v xml:space="preserve"> </v>
      </c>
      <c r="B23" s="30">
        <f>'データ入力（物品・委託）'!I22</f>
        <v>17</v>
      </c>
      <c r="C23" s="38" t="str">
        <f>'データ入力（物品・委託）'!J22</f>
        <v>室内装飾品</v>
      </c>
      <c r="D23" s="36" t="str">
        <f>IF(INT('データ入力（物品・委託）'!$K22/100000000),MOD(INT('データ入力（物品・委託）'!$K22/100000000),10),"")</f>
        <v/>
      </c>
      <c r="E23" s="33" t="str">
        <f>IF(INT('データ入力（物品・委託）'!$K22/10000000),MOD(INT('データ入力（物品・委託）'!$K22/10000000),10),"")</f>
        <v/>
      </c>
      <c r="F23" s="32" t="str">
        <f>IF(INT('データ入力（物品・委託）'!$K22/1000000),MOD(INT('データ入力（物品・委託）'!$K22/1000000),10),"")</f>
        <v/>
      </c>
      <c r="G23" s="78" t="str">
        <f>IF(INT('データ入力（物品・委託）'!$K22/100000),MOD(INT('データ入力（物品・委託）'!$K22/100000),10),"")</f>
        <v/>
      </c>
      <c r="H23" s="33" t="str">
        <f>IF(INT('データ入力（物品・委託）'!$K22/10000),MOD(INT('データ入力（物品・委託）'!$K22/10000),10),"")</f>
        <v/>
      </c>
      <c r="I23" s="79" t="str">
        <f>IF(INT('データ入力（物品・委託）'!$K22/1000),MOD(INT('データ入力（物品・委託）'!$K22/1000),10),"")</f>
        <v/>
      </c>
      <c r="J23" s="36" t="str">
        <f>IF(INT('データ入力（物品・委託）'!$K22/100),MOD(INT('データ入力（物品・委託）'!$K22/100),10),"")</f>
        <v/>
      </c>
      <c r="K23" s="33" t="str">
        <f>IF(INT('データ入力（物品・委託）'!$K22/10),MOD(INT('データ入力（物品・委託）'!$K22/10),10),"")</f>
        <v/>
      </c>
      <c r="L23" s="84" t="str">
        <f>IF('データ入力（物品・委託）'!$K22=""," ",MOD(INT('データ入力（物品・委託）'!$K22/1),10))</f>
        <v xml:space="preserve"> </v>
      </c>
      <c r="M23" s="82"/>
      <c r="N23" s="83" t="str">
        <f>IF('データ入力（物品・委託）'!H55=""," ",'データ入力（物品・委託）'!H55)</f>
        <v xml:space="preserve"> </v>
      </c>
      <c r="O23" s="34">
        <f>'データ入力（物品・委託）'!I55</f>
        <v>67</v>
      </c>
      <c r="P23" s="39" t="str">
        <f>'データ入力（物品・委託）'!J55</f>
        <v>介護・保育</v>
      </c>
      <c r="Q23" s="36" t="str">
        <f>IF(INT('データ入力（物品・委託）'!$K55/100000000),MOD(INT('データ入力（物品・委託）'!$K55/100000000),10),"")</f>
        <v/>
      </c>
      <c r="R23" s="33" t="str">
        <f>IF(INT('データ入力（物品・委託）'!$K55/10000000),MOD(INT('データ入力（物品・委託）'!$K55/10000000),10),"")</f>
        <v/>
      </c>
      <c r="S23" s="32" t="str">
        <f>IF(INT('データ入力（物品・委託）'!$K55/1000000),MOD(INT('データ入力（物品・委託）'!$K55/1000000),10),"")</f>
        <v/>
      </c>
      <c r="T23" s="78" t="str">
        <f>IF(INT('データ入力（物品・委託）'!$K55/100000),MOD(INT('データ入力（物品・委託）'!$K55/100000),10),"")</f>
        <v/>
      </c>
      <c r="U23" s="33" t="str">
        <f>IF(INT('データ入力（物品・委託）'!$K55/10000),MOD(INT('データ入力（物品・委託）'!$K55/10000),10),"")</f>
        <v/>
      </c>
      <c r="V23" s="79" t="str">
        <f>IF(INT('データ入力（物品・委託）'!$K55/1000),MOD(INT('データ入力（物品・委託）'!$K55/1000),10),"")</f>
        <v/>
      </c>
      <c r="W23" s="36" t="str">
        <f>IF(INT('データ入力（物品・委託）'!$K55/100),MOD(INT('データ入力（物品・委託）'!$K55/100),10),"")</f>
        <v/>
      </c>
      <c r="X23" s="33" t="str">
        <f>IF(INT('データ入力（物品・委託）'!$K55/10),MOD(INT('データ入力（物品・委託）'!$K55/10),10),"")</f>
        <v/>
      </c>
      <c r="Y23" s="84" t="str">
        <f>IF('データ入力（物品・委託）'!$K55=""," ",MOD(INT('データ入力（物品・委託）'!$K55/1),10))</f>
        <v xml:space="preserve"> </v>
      </c>
    </row>
    <row r="24" spans="1:25" ht="26.25" customHeight="1" x14ac:dyDescent="0.2">
      <c r="A24" s="83" t="str">
        <f>IF('データ入力（物品・委託）'!H23=""," ",'データ入力（物品・委託）'!H23)</f>
        <v xml:space="preserve"> </v>
      </c>
      <c r="B24" s="30">
        <f>'データ入力（物品・委託）'!I23</f>
        <v>18</v>
      </c>
      <c r="C24" s="38" t="str">
        <f>'データ入力（物品・委託）'!J23</f>
        <v>看板・模型</v>
      </c>
      <c r="D24" s="36" t="str">
        <f>IF(INT('データ入力（物品・委託）'!$K23/100000000),MOD(INT('データ入力（物品・委託）'!$K23/100000000),10),"")</f>
        <v/>
      </c>
      <c r="E24" s="33" t="str">
        <f>IF(INT('データ入力（物品・委託）'!$K23/10000000),MOD(INT('データ入力（物品・委託）'!$K23/10000000),10),"")</f>
        <v/>
      </c>
      <c r="F24" s="32" t="str">
        <f>IF(INT('データ入力（物品・委託）'!$K23/1000000),MOD(INT('データ入力（物品・委託）'!$K23/1000000),10),"")</f>
        <v/>
      </c>
      <c r="G24" s="78" t="str">
        <f>IF(INT('データ入力（物品・委託）'!$K23/100000),MOD(INT('データ入力（物品・委託）'!$K23/100000),10),"")</f>
        <v/>
      </c>
      <c r="H24" s="33" t="str">
        <f>IF(INT('データ入力（物品・委託）'!$K23/10000),MOD(INT('データ入力（物品・委託）'!$K23/10000),10),"")</f>
        <v/>
      </c>
      <c r="I24" s="79" t="str">
        <f>IF(INT('データ入力（物品・委託）'!$K23/1000),MOD(INT('データ入力（物品・委託）'!$K23/1000),10),"")</f>
        <v/>
      </c>
      <c r="J24" s="36" t="str">
        <f>IF(INT('データ入力（物品・委託）'!$K23/100),MOD(INT('データ入力（物品・委託）'!$K23/100),10),"")</f>
        <v/>
      </c>
      <c r="K24" s="33" t="str">
        <f>IF(INT('データ入力（物品・委託）'!$K23/10),MOD(INT('データ入力（物品・委託）'!$K23/10),10),"")</f>
        <v/>
      </c>
      <c r="L24" s="84" t="str">
        <f>IF('データ入力（物品・委託）'!$K23=""," ",MOD(INT('データ入力（物品・委託）'!$K23/1),10))</f>
        <v xml:space="preserve"> </v>
      </c>
      <c r="M24" s="82"/>
      <c r="N24" s="85" t="str">
        <f>IF('データ入力（物品・委託）'!H56=""," ",'データ入力（物品・委託）'!H56)</f>
        <v xml:space="preserve"> </v>
      </c>
      <c r="O24" s="96">
        <f>'データ入力（物品・委託）'!I56</f>
        <v>99</v>
      </c>
      <c r="P24" s="51" t="str">
        <f>'データ入力（物品・委託）'!J56</f>
        <v>その他委託</v>
      </c>
      <c r="Q24" s="88" t="str">
        <f>IF(INT('データ入力（物品・委託）'!$K56/100000000),MOD(INT('データ入力（物品・委託）'!$K56/100000000),10),"")</f>
        <v/>
      </c>
      <c r="R24" s="89" t="str">
        <f>IF(INT('データ入力（物品・委託）'!$K56/10000000),MOD(INT('データ入力（物品・委託）'!$K56/10000000),10),"")</f>
        <v/>
      </c>
      <c r="S24" s="90" t="str">
        <f>IF(INT('データ入力（物品・委託）'!$K56/1000000),MOD(INT('データ入力（物品・委託）'!$K56/1000000),10),"")</f>
        <v/>
      </c>
      <c r="T24" s="91" t="str">
        <f>IF(INT('データ入力（物品・委託）'!$K56/100000),MOD(INT('データ入力（物品・委託）'!$K56/100000),10),"")</f>
        <v/>
      </c>
      <c r="U24" s="89" t="str">
        <f>IF(INT('データ入力（物品・委託）'!$K56/10000),MOD(INT('データ入力（物品・委託）'!$K56/10000),10),"")</f>
        <v/>
      </c>
      <c r="V24" s="92" t="str">
        <f>IF(INT('データ入力（物品・委託）'!$K56/1000),MOD(INT('データ入力（物品・委託）'!$K56/1000),10),"")</f>
        <v/>
      </c>
      <c r="W24" s="88" t="str">
        <f>IF(INT('データ入力（物品・委託）'!$K56/100),MOD(INT('データ入力（物品・委託）'!$K56/100),10),"")</f>
        <v/>
      </c>
      <c r="X24" s="89" t="str">
        <f>IF(INT('データ入力（物品・委託）'!$K56/10),MOD(INT('データ入力（物品・委託）'!$K56/10),10),"")</f>
        <v/>
      </c>
      <c r="Y24" s="93" t="str">
        <f>IF('データ入力（物品・委託）'!$K56=""," ",MOD(INT('データ入力（物品・委託）'!$K56/1),10))</f>
        <v xml:space="preserve"> </v>
      </c>
    </row>
    <row r="25" spans="1:25" ht="26.25" customHeight="1" x14ac:dyDescent="0.2">
      <c r="A25" s="83" t="str">
        <f>IF('データ入力（物品・委託）'!H24=""," ",'データ入力（物品・委託）'!H24)</f>
        <v xml:space="preserve"> </v>
      </c>
      <c r="B25" s="30">
        <f>'データ入力（物品・委託）'!I24</f>
        <v>19</v>
      </c>
      <c r="C25" s="38" t="str">
        <f>'データ入力（物品・委託）'!J24</f>
        <v>電算機・電算用品</v>
      </c>
      <c r="D25" s="36" t="str">
        <f>IF(INT('データ入力（物品・委託）'!$K24/100000000),MOD(INT('データ入力（物品・委託）'!$K24/100000000),10),"")</f>
        <v/>
      </c>
      <c r="E25" s="33" t="str">
        <f>IF(INT('データ入力（物品・委託）'!$K24/10000000),MOD(INT('データ入力（物品・委託）'!$K24/10000000),10),"")</f>
        <v/>
      </c>
      <c r="F25" s="32" t="str">
        <f>IF(INT('データ入力（物品・委託）'!$K24/1000000),MOD(INT('データ入力（物品・委託）'!$K24/1000000),10),"")</f>
        <v/>
      </c>
      <c r="G25" s="78" t="str">
        <f>IF(INT('データ入力（物品・委託）'!$K24/100000),MOD(INT('データ入力（物品・委託）'!$K24/100000),10),"")</f>
        <v/>
      </c>
      <c r="H25" s="33" t="str">
        <f>IF(INT('データ入力（物品・委託）'!$K24/10000),MOD(INT('データ入力（物品・委託）'!$K24/10000),10),"")</f>
        <v/>
      </c>
      <c r="I25" s="79" t="str">
        <f>IF(INT('データ入力（物品・委託）'!$K24/1000),MOD(INT('データ入力（物品・委託）'!$K24/1000),10),"")</f>
        <v/>
      </c>
      <c r="J25" s="36" t="str">
        <f>IF(INT('データ入力（物品・委託）'!$K24/100),MOD(INT('データ入力（物品・委託）'!$K24/100),10),"")</f>
        <v/>
      </c>
      <c r="K25" s="33" t="str">
        <f>IF(INT('データ入力（物品・委託）'!$K24/10),MOD(INT('データ入力（物品・委託）'!$K24/10),10),"")</f>
        <v/>
      </c>
      <c r="L25" s="84" t="str">
        <f>IF('データ入力（物品・委託）'!$K24=""," ",MOD(INT('データ入力（物品・委託）'!$K24/1),10))</f>
        <v xml:space="preserve"> </v>
      </c>
      <c r="M25" s="82"/>
      <c r="N25" s="95"/>
      <c r="O25" s="43"/>
      <c r="P25" s="44"/>
      <c r="Q25" s="4"/>
      <c r="R25" s="4"/>
      <c r="S25" s="4"/>
      <c r="T25" s="4"/>
      <c r="U25" s="4"/>
      <c r="V25" s="4"/>
      <c r="W25" s="4"/>
      <c r="X25" s="4"/>
      <c r="Y25" s="4"/>
    </row>
    <row r="26" spans="1:25" ht="26.25" customHeight="1" x14ac:dyDescent="0.2">
      <c r="A26" s="83" t="str">
        <f>IF('データ入力（物品・委託）'!H25=""," ",'データ入力（物品・委託）'!H25)</f>
        <v xml:space="preserve"> </v>
      </c>
      <c r="B26" s="30">
        <f>'データ入力（物品・委託）'!I25</f>
        <v>20</v>
      </c>
      <c r="C26" s="38" t="str">
        <f>'データ入力（物品・委託）'!J25</f>
        <v>通信機・家電</v>
      </c>
      <c r="D26" s="36" t="str">
        <f>IF(INT('データ入力（物品・委託）'!$K25/100000000),MOD(INT('データ入力（物品・委託）'!$K25/100000000),10),"")</f>
        <v/>
      </c>
      <c r="E26" s="33" t="str">
        <f>IF(INT('データ入力（物品・委託）'!$K25/10000000),MOD(INT('データ入力（物品・委託）'!$K25/10000000),10),"")</f>
        <v/>
      </c>
      <c r="F26" s="32" t="str">
        <f>IF(INT('データ入力（物品・委託）'!$K25/1000000),MOD(INT('データ入力（物品・委託）'!$K25/1000000),10),"")</f>
        <v/>
      </c>
      <c r="G26" s="78" t="str">
        <f>IF(INT('データ入力（物品・委託）'!$K25/100000),MOD(INT('データ入力（物品・委託）'!$K25/100000),10),"")</f>
        <v/>
      </c>
      <c r="H26" s="33" t="str">
        <f>IF(INT('データ入力（物品・委託）'!$K25/10000),MOD(INT('データ入力（物品・委託）'!$K25/10000),10),"")</f>
        <v/>
      </c>
      <c r="I26" s="79" t="str">
        <f>IF(INT('データ入力（物品・委託）'!$K25/1000),MOD(INT('データ入力（物品・委託）'!$K25/1000),10),"")</f>
        <v/>
      </c>
      <c r="J26" s="36" t="str">
        <f>IF(INT('データ入力（物品・委託）'!$K25/100),MOD(INT('データ入力（物品・委託）'!$K25/100),10),"")</f>
        <v/>
      </c>
      <c r="K26" s="33" t="str">
        <f>IF(INT('データ入力（物品・委託）'!$K25/10),MOD(INT('データ入力（物品・委託）'!$K25/10),10),"")</f>
        <v/>
      </c>
      <c r="L26" s="84" t="str">
        <f>IF('データ入力（物品・委託）'!$K25=""," ",MOD(INT('データ入力（物品・委託）'!$K25/1),10))</f>
        <v xml:space="preserve"> </v>
      </c>
      <c r="M26" s="82"/>
      <c r="N26" s="186" t="s">
        <v>93</v>
      </c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</row>
    <row r="27" spans="1:25" ht="26.25" customHeight="1" x14ac:dyDescent="0.2">
      <c r="A27" s="83" t="str">
        <f>IF('データ入力（物品・委託）'!H26=""," ",'データ入力（物品・委託）'!H26)</f>
        <v xml:space="preserve"> </v>
      </c>
      <c r="B27" s="30">
        <f>'データ入力（物品・委託）'!I26</f>
        <v>21</v>
      </c>
      <c r="C27" s="38" t="str">
        <f>'データ入力（物品・委託）'!J26</f>
        <v>燃料・電力</v>
      </c>
      <c r="D27" s="36" t="str">
        <f>IF(INT('データ入力（物品・委託）'!$K26/100000000),MOD(INT('データ入力（物品・委託）'!$K26/100000000),10),"")</f>
        <v/>
      </c>
      <c r="E27" s="33" t="str">
        <f>IF(INT('データ入力（物品・委託）'!$K26/10000000),MOD(INT('データ入力（物品・委託）'!$K26/10000000),10),"")</f>
        <v/>
      </c>
      <c r="F27" s="32" t="str">
        <f>IF(INT('データ入力（物品・委託）'!$K26/1000000),MOD(INT('データ入力（物品・委託）'!$K26/1000000),10),"")</f>
        <v/>
      </c>
      <c r="G27" s="78" t="str">
        <f>IF(INT('データ入力（物品・委託）'!$K26/100000),MOD(INT('データ入力（物品・委託）'!$K26/100000),10),"")</f>
        <v/>
      </c>
      <c r="H27" s="33" t="str">
        <f>IF(INT('データ入力（物品・委託）'!$K26/10000),MOD(INT('データ入力（物品・委託）'!$K26/10000),10),"")</f>
        <v/>
      </c>
      <c r="I27" s="79" t="str">
        <f>IF(INT('データ入力（物品・委託）'!$K26/1000),MOD(INT('データ入力（物品・委託）'!$K26/1000),10),"")</f>
        <v/>
      </c>
      <c r="J27" s="36" t="str">
        <f>IF(INT('データ入力（物品・委託）'!$K26/100),MOD(INT('データ入力（物品・委託）'!$K26/100),10),"")</f>
        <v/>
      </c>
      <c r="K27" s="33" t="str">
        <f>IF(INT('データ入力（物品・委託）'!$K26/10),MOD(INT('データ入力（物品・委託）'!$K26/10),10),"")</f>
        <v/>
      </c>
      <c r="L27" s="84" t="str">
        <f>IF('データ入力（物品・委託）'!$K26=""," ",MOD(INT('データ入力（物品・委託）'!$K26/1),10))</f>
        <v xml:space="preserve"> </v>
      </c>
      <c r="M27" s="82"/>
      <c r="N27" s="104" t="s">
        <v>40</v>
      </c>
      <c r="O27" s="184" t="s">
        <v>127</v>
      </c>
      <c r="P27" s="185"/>
      <c r="Q27" s="182" t="s">
        <v>128</v>
      </c>
      <c r="R27" s="182"/>
      <c r="S27" s="182"/>
      <c r="T27" s="182"/>
      <c r="U27" s="182"/>
      <c r="V27" s="182"/>
      <c r="W27" s="182"/>
      <c r="X27" s="182"/>
      <c r="Y27" s="183"/>
    </row>
    <row r="28" spans="1:25" ht="26.25" customHeight="1" x14ac:dyDescent="0.2">
      <c r="A28" s="83" t="str">
        <f>IF('データ入力（物品・委託）'!H27=""," ",'データ入力（物品・委託）'!H27)</f>
        <v xml:space="preserve"> </v>
      </c>
      <c r="B28" s="30">
        <f>'データ入力（物品・委託）'!I27</f>
        <v>22</v>
      </c>
      <c r="C28" s="38" t="str">
        <f>'データ入力（物品・委託）'!J27</f>
        <v>運動用品</v>
      </c>
      <c r="D28" s="36" t="str">
        <f>IF(INT('データ入力（物品・委託）'!$K27/100000000),MOD(INT('データ入力（物品・委託）'!$K27/100000000),10),"")</f>
        <v/>
      </c>
      <c r="E28" s="33" t="str">
        <f>IF(INT('データ入力（物品・委託）'!$K27/10000000),MOD(INT('データ入力（物品・委託）'!$K27/10000000),10),"")</f>
        <v/>
      </c>
      <c r="F28" s="32" t="str">
        <f>IF(INT('データ入力（物品・委託）'!$K27/1000000),MOD(INT('データ入力（物品・委託）'!$K27/1000000),10),"")</f>
        <v/>
      </c>
      <c r="G28" s="78" t="str">
        <f>IF(INT('データ入力（物品・委託）'!$K27/100000),MOD(INT('データ入力（物品・委託）'!$K27/100000),10),"")</f>
        <v/>
      </c>
      <c r="H28" s="33" t="str">
        <f>IF(INT('データ入力（物品・委託）'!$K27/10000),MOD(INT('データ入力（物品・委託）'!$K27/10000),10),"")</f>
        <v/>
      </c>
      <c r="I28" s="79" t="str">
        <f>IF(INT('データ入力（物品・委託）'!$K27/1000),MOD(INT('データ入力（物品・委託）'!$K27/1000),10),"")</f>
        <v/>
      </c>
      <c r="J28" s="36" t="str">
        <f>IF(INT('データ入力（物品・委託）'!$K27/100),MOD(INT('データ入力（物品・委託）'!$K27/100),10),"")</f>
        <v/>
      </c>
      <c r="K28" s="33" t="str">
        <f>IF(INT('データ入力（物品・委託）'!$K27/10),MOD(INT('データ入力（物品・委託）'!$K27/10),10),"")</f>
        <v/>
      </c>
      <c r="L28" s="84" t="str">
        <f>IF('データ入力（物品・委託）'!$K27=""," ",MOD(INT('データ入力（物品・委託）'!$K27/1),10))</f>
        <v xml:space="preserve"> </v>
      </c>
      <c r="M28" s="82"/>
      <c r="N28" s="97" t="str">
        <f>IF('データ入力（物品・委託）'!H60=""," ",'データ入力（物品・委託）'!H60)</f>
        <v xml:space="preserve"> </v>
      </c>
      <c r="O28" s="173" t="str">
        <f>IF('データ入力（物品・委託）'!J60=""," ",'データ入力（物品・委託）'!J60)</f>
        <v xml:space="preserve"> </v>
      </c>
      <c r="P28" s="174"/>
      <c r="Q28" s="98" t="str">
        <f>IF(INT('データ入力（物品・委託）'!$K60/100000000),MOD(INT('データ入力（物品・委託）'!$K60/100000000),10),"")</f>
        <v/>
      </c>
      <c r="R28" s="99" t="str">
        <f>IF(INT('データ入力（物品・委託）'!$K60/10000000),MOD(INT('データ入力（物品・委託）'!$K60/10000000),10),"")</f>
        <v/>
      </c>
      <c r="S28" s="100" t="str">
        <f>IF(INT('データ入力（物品・委託）'!$K60/1000000),MOD(INT('データ入力（物品・委託）'!$K60/1000000),10),"")</f>
        <v/>
      </c>
      <c r="T28" s="101" t="str">
        <f>IF(INT('データ入力（物品・委託）'!$K60/100000),MOD(INT('データ入力（物品・委託）'!$K60/100000),10),"")</f>
        <v/>
      </c>
      <c r="U28" s="99" t="str">
        <f>IF(INT('データ入力（物品・委託）'!$K60/10000),MOD(INT('データ入力（物品・委託）'!$K60/10000),10),"")</f>
        <v/>
      </c>
      <c r="V28" s="102" t="str">
        <f>IF(INT('データ入力（物品・委託）'!$K60/1000),MOD(INT('データ入力（物品・委託）'!$K60/1000),10),"")</f>
        <v/>
      </c>
      <c r="W28" s="98" t="str">
        <f>IF(INT('データ入力（物品・委託）'!$K60/100),MOD(INT('データ入力（物品・委託）'!$K60/100),10),"")</f>
        <v/>
      </c>
      <c r="X28" s="99" t="str">
        <f>IF(INT('データ入力（物品・委託）'!$K60/10),MOD(INT('データ入力（物品・委託）'!$K60/10),10),"")</f>
        <v/>
      </c>
      <c r="Y28" s="103" t="str">
        <f>IF('データ入力（物品・委託）'!$K60=""," ",MOD(INT('データ入力（物品・委託）'!$K60/1),10))</f>
        <v xml:space="preserve"> </v>
      </c>
    </row>
    <row r="29" spans="1:25" ht="26.25" customHeight="1" x14ac:dyDescent="0.2">
      <c r="A29" s="83" t="str">
        <f>IF('データ入力（物品・委託）'!H28=""," ",'データ入力（物品・委託）'!H28)</f>
        <v xml:space="preserve"> </v>
      </c>
      <c r="B29" s="30">
        <f>'データ入力（物品・委託）'!I28</f>
        <v>23</v>
      </c>
      <c r="C29" s="38" t="str">
        <f>'データ入力（物品・委託）'!J28</f>
        <v>水道・ガス用資材</v>
      </c>
      <c r="D29" s="36" t="str">
        <f>IF(INT('データ入力（物品・委託）'!$K28/100000000),MOD(INT('データ入力（物品・委託）'!$K28/100000000),10),"")</f>
        <v/>
      </c>
      <c r="E29" s="33" t="str">
        <f>IF(INT('データ入力（物品・委託）'!$K28/10000000),MOD(INT('データ入力（物品・委託）'!$K28/10000000),10),"")</f>
        <v/>
      </c>
      <c r="F29" s="32" t="str">
        <f>IF(INT('データ入力（物品・委託）'!$K28/1000000),MOD(INT('データ入力（物品・委託）'!$K28/1000000),10),"")</f>
        <v/>
      </c>
      <c r="G29" s="78" t="str">
        <f>IF(INT('データ入力（物品・委託）'!$K28/100000),MOD(INT('データ入力（物品・委託）'!$K28/100000),10),"")</f>
        <v/>
      </c>
      <c r="H29" s="33" t="str">
        <f>IF(INT('データ入力（物品・委託）'!$K28/10000),MOD(INT('データ入力（物品・委託）'!$K28/10000),10),"")</f>
        <v/>
      </c>
      <c r="I29" s="79" t="str">
        <f>IF(INT('データ入力（物品・委託）'!$K28/1000),MOD(INT('データ入力（物品・委託）'!$K28/1000),10),"")</f>
        <v/>
      </c>
      <c r="J29" s="36" t="str">
        <f>IF(INT('データ入力（物品・委託）'!$K28/100),MOD(INT('データ入力（物品・委託）'!$K28/100),10),"")</f>
        <v/>
      </c>
      <c r="K29" s="33" t="str">
        <f>IF(INT('データ入力（物品・委託）'!$K28/10),MOD(INT('データ入力（物品・委託）'!$K28/10),10),"")</f>
        <v/>
      </c>
      <c r="L29" s="84" t="str">
        <f>IF('データ入力（物品・委託）'!$K28=""," ",MOD(INT('データ入力（物品・委託）'!$K28/1),10))</f>
        <v xml:space="preserve"> </v>
      </c>
      <c r="M29" s="82"/>
      <c r="N29" s="94" t="str">
        <f>IF('データ入力（物品・委託）'!H61=""," ",'データ入力（物品・委託）'!H61)</f>
        <v xml:space="preserve"> </v>
      </c>
      <c r="O29" s="175" t="str">
        <f>IF('データ入力（物品・委託）'!J61=""," ",'データ入力（物品・委託）'!J61)</f>
        <v xml:space="preserve"> </v>
      </c>
      <c r="P29" s="176"/>
      <c r="Q29" s="88" t="str">
        <f>IF(INT('データ入力（物品・委託）'!$K61/100000000),MOD(INT('データ入力（物品・委託）'!$K61/100000000),10),"")</f>
        <v/>
      </c>
      <c r="R29" s="89" t="str">
        <f>IF(INT('データ入力（物品・委託）'!$K61/10000000),MOD(INT('データ入力（物品・委託）'!$K61/10000000),10),"")</f>
        <v/>
      </c>
      <c r="S29" s="90" t="str">
        <f>IF(INT('データ入力（物品・委託）'!$K61/1000000),MOD(INT('データ入力（物品・委託）'!$K61/1000000),10),"")</f>
        <v/>
      </c>
      <c r="T29" s="91" t="str">
        <f>IF(INT('データ入力（物品・委託）'!$K61/100000),MOD(INT('データ入力（物品・委託）'!$K61/100000),10),"")</f>
        <v/>
      </c>
      <c r="U29" s="89" t="str">
        <f>IF(INT('データ入力（物品・委託）'!$K61/10000),MOD(INT('データ入力（物品・委託）'!$K61/10000),10),"")</f>
        <v/>
      </c>
      <c r="V29" s="92" t="str">
        <f>IF(INT('データ入力（物品・委託）'!$K61/1000),MOD(INT('データ入力（物品・委託）'!$K61/1000),10),"")</f>
        <v/>
      </c>
      <c r="W29" s="88" t="str">
        <f>IF(INT('データ入力（物品・委託）'!$K61/100),MOD(INT('データ入力（物品・委託）'!$K61/100),10),"")</f>
        <v/>
      </c>
      <c r="X29" s="89" t="str">
        <f>IF(INT('データ入力（物品・委託）'!$K61/10),MOD(INT('データ入力（物品・委託）'!$K61/10),10),"")</f>
        <v/>
      </c>
      <c r="Y29" s="93" t="str">
        <f>IF('データ入力（物品・委託）'!$K61=""," ",MOD(INT('データ入力（物品・委託）'!$K61/1),10))</f>
        <v xml:space="preserve"> </v>
      </c>
    </row>
    <row r="30" spans="1:25" ht="26.25" customHeight="1" x14ac:dyDescent="0.2">
      <c r="A30" s="83" t="str">
        <f>IF('データ入力（物品・委託）'!H29=""," ",'データ入力（物品・委託）'!H29)</f>
        <v xml:space="preserve"> </v>
      </c>
      <c r="B30" s="30">
        <f>'データ入力（物品・委託）'!I29</f>
        <v>24</v>
      </c>
      <c r="C30" s="38" t="str">
        <f>'データ入力（物品・委託）'!J29</f>
        <v>土木・建築用機器及び資材</v>
      </c>
      <c r="D30" s="36" t="str">
        <f>IF(INT('データ入力（物品・委託）'!$K29/100000000),MOD(INT('データ入力（物品・委託）'!$K29/100000000),10),"")</f>
        <v/>
      </c>
      <c r="E30" s="33" t="str">
        <f>IF(INT('データ入力（物品・委託）'!$K29/10000000),MOD(INT('データ入力（物品・委託）'!$K29/10000000),10),"")</f>
        <v/>
      </c>
      <c r="F30" s="32" t="str">
        <f>IF(INT('データ入力（物品・委託）'!$K29/1000000),MOD(INT('データ入力（物品・委託）'!$K29/1000000),10),"")</f>
        <v/>
      </c>
      <c r="G30" s="78" t="str">
        <f>IF(INT('データ入力（物品・委託）'!$K29/100000),MOD(INT('データ入力（物品・委託）'!$K29/100000),10),"")</f>
        <v/>
      </c>
      <c r="H30" s="33" t="str">
        <f>IF(INT('データ入力（物品・委託）'!$K29/10000),MOD(INT('データ入力（物品・委託）'!$K29/10000),10),"")</f>
        <v/>
      </c>
      <c r="I30" s="79" t="str">
        <f>IF(INT('データ入力（物品・委託）'!$K29/1000),MOD(INT('データ入力（物品・委託）'!$K29/1000),10),"")</f>
        <v/>
      </c>
      <c r="J30" s="36" t="str">
        <f>IF(INT('データ入力（物品・委託）'!$K29/100),MOD(INT('データ入力（物品・委託）'!$K29/100),10),"")</f>
        <v/>
      </c>
      <c r="K30" s="33" t="str">
        <f>IF(INT('データ入力（物品・委託）'!$K29/10),MOD(INT('データ入力（物品・委託）'!$K29/10),10),"")</f>
        <v/>
      </c>
      <c r="L30" s="84" t="str">
        <f>IF('データ入力（物品・委託）'!$K29=""," ",MOD(INT('データ入力（物品・委託）'!$K29/1),10))</f>
        <v xml:space="preserve"> </v>
      </c>
      <c r="M30" s="82"/>
    </row>
    <row r="31" spans="1:25" ht="26.25" customHeight="1" x14ac:dyDescent="0.2">
      <c r="A31" s="83" t="str">
        <f>IF('データ入力（物品・委託）'!H30=""," ",'データ入力（物品・委託）'!H30)</f>
        <v xml:space="preserve"> </v>
      </c>
      <c r="B31" s="30">
        <f>'データ入力（物品・委託）'!I30</f>
        <v>25</v>
      </c>
      <c r="C31" s="38" t="str">
        <f>'データ入力（物品・委託）'!J30</f>
        <v>農業用機器及び資材</v>
      </c>
      <c r="D31" s="36" t="str">
        <f>IF(INT('データ入力（物品・委託）'!$K30/100000000),MOD(INT('データ入力（物品・委託）'!$K30/100000000),10),"")</f>
        <v/>
      </c>
      <c r="E31" s="33" t="str">
        <f>IF(INT('データ入力（物品・委託）'!$K30/10000000),MOD(INT('データ入力（物品・委託）'!$K30/10000000),10),"")</f>
        <v/>
      </c>
      <c r="F31" s="32" t="str">
        <f>IF(INT('データ入力（物品・委託）'!$K30/1000000),MOD(INT('データ入力（物品・委託）'!$K30/1000000),10),"")</f>
        <v/>
      </c>
      <c r="G31" s="78" t="str">
        <f>IF(INT('データ入力（物品・委託）'!$K30/100000),MOD(INT('データ入力（物品・委託）'!$K30/100000),10),"")</f>
        <v/>
      </c>
      <c r="H31" s="33" t="str">
        <f>IF(INT('データ入力（物品・委託）'!$K30/10000),MOD(INT('データ入力（物品・委託）'!$K30/10000),10),"")</f>
        <v/>
      </c>
      <c r="I31" s="79" t="str">
        <f>IF(INT('データ入力（物品・委託）'!$K30/1000),MOD(INT('データ入力（物品・委託）'!$K30/1000),10),"")</f>
        <v/>
      </c>
      <c r="J31" s="36" t="str">
        <f>IF(INT('データ入力（物品・委託）'!$K30/100),MOD(INT('データ入力（物品・委託）'!$K30/100),10),"")</f>
        <v/>
      </c>
      <c r="K31" s="33" t="str">
        <f>IF(INT('データ入力（物品・委託）'!$K30/10),MOD(INT('データ入力（物品・委託）'!$K30/10),10),"")</f>
        <v/>
      </c>
      <c r="L31" s="84" t="str">
        <f>IF('データ入力（物品・委託）'!$K30=""," ",MOD(INT('データ入力（物品・委託）'!$K30/1),10))</f>
        <v xml:space="preserve"> </v>
      </c>
      <c r="M31" s="82"/>
    </row>
    <row r="32" spans="1:25" ht="26.25" customHeight="1" x14ac:dyDescent="0.2">
      <c r="A32" s="83" t="str">
        <f>IF('データ入力（物品・委託）'!H31=""," ",'データ入力（物品・委託）'!H31)</f>
        <v xml:space="preserve"> </v>
      </c>
      <c r="B32" s="30">
        <f>'データ入力（物品・委託）'!I31</f>
        <v>26</v>
      </c>
      <c r="C32" s="38" t="str">
        <f>'データ入力（物品・委託）'!J31</f>
        <v>産業用機器及び資材</v>
      </c>
      <c r="D32" s="36" t="str">
        <f>IF(INT('データ入力（物品・委託）'!$K31/100000000),MOD(INT('データ入力（物品・委託）'!$K31/100000000),10),"")</f>
        <v/>
      </c>
      <c r="E32" s="33" t="str">
        <f>IF(INT('データ入力（物品・委託）'!$K31/10000000),MOD(INT('データ入力（物品・委託）'!$K31/10000000),10),"")</f>
        <v/>
      </c>
      <c r="F32" s="32" t="str">
        <f>IF(INT('データ入力（物品・委託）'!$K31/1000000),MOD(INT('データ入力（物品・委託）'!$K31/1000000),10),"")</f>
        <v/>
      </c>
      <c r="G32" s="78" t="str">
        <f>IF(INT('データ入力（物品・委託）'!$K31/100000),MOD(INT('データ入力（物品・委託）'!$K31/100000),10),"")</f>
        <v/>
      </c>
      <c r="H32" s="33" t="str">
        <f>IF(INT('データ入力（物品・委託）'!$K31/10000),MOD(INT('データ入力（物品・委託）'!$K31/10000),10),"")</f>
        <v/>
      </c>
      <c r="I32" s="79" t="str">
        <f>IF(INT('データ入力（物品・委託）'!$K31/1000),MOD(INT('データ入力（物品・委託）'!$K31/1000),10),"")</f>
        <v/>
      </c>
      <c r="J32" s="36" t="str">
        <f>IF(INT('データ入力（物品・委託）'!$K31/100),MOD(INT('データ入力（物品・委託）'!$K31/100),10),"")</f>
        <v/>
      </c>
      <c r="K32" s="33" t="str">
        <f>IF(INT('データ入力（物品・委託）'!$K31/10),MOD(INT('データ入力（物品・委託）'!$K31/10),10),"")</f>
        <v/>
      </c>
      <c r="L32" s="84" t="str">
        <f>IF('データ入力（物品・委託）'!$K31=""," ",MOD(INT('データ入力（物品・委託）'!$K31/1),10))</f>
        <v xml:space="preserve"> </v>
      </c>
      <c r="M32" s="82"/>
    </row>
    <row r="33" spans="1:13" ht="26.25" customHeight="1" x14ac:dyDescent="0.2">
      <c r="A33" s="83" t="str">
        <f>IF('データ入力（物品・委託）'!H32=""," ",'データ入力（物品・委託）'!H32)</f>
        <v xml:space="preserve"> </v>
      </c>
      <c r="B33" s="30">
        <f>'データ入力（物品・委託）'!I32</f>
        <v>27</v>
      </c>
      <c r="C33" s="38" t="str">
        <f>'データ入力（物品・委託）'!J32</f>
        <v>船舶・航空機</v>
      </c>
      <c r="D33" s="36" t="str">
        <f>IF(INT('データ入力（物品・委託）'!$K32/100000000),MOD(INT('データ入力（物品・委託）'!$K32/100000000),10),"")</f>
        <v/>
      </c>
      <c r="E33" s="33" t="str">
        <f>IF(INT('データ入力（物品・委託）'!$K32/10000000),MOD(INT('データ入力（物品・委託）'!$K32/10000000),10),"")</f>
        <v/>
      </c>
      <c r="F33" s="32" t="str">
        <f>IF(INT('データ入力（物品・委託）'!$K32/1000000),MOD(INT('データ入力（物品・委託）'!$K32/1000000),10),"")</f>
        <v/>
      </c>
      <c r="G33" s="78" t="str">
        <f>IF(INT('データ入力（物品・委託）'!$K32/100000),MOD(INT('データ入力（物品・委託）'!$K32/100000),10),"")</f>
        <v/>
      </c>
      <c r="H33" s="33" t="str">
        <f>IF(INT('データ入力（物品・委託）'!$K32/10000),MOD(INT('データ入力（物品・委託）'!$K32/10000),10),"")</f>
        <v/>
      </c>
      <c r="I33" s="79" t="str">
        <f>IF(INT('データ入力（物品・委託）'!$K32/1000),MOD(INT('データ入力（物品・委託）'!$K32/1000),10),"")</f>
        <v/>
      </c>
      <c r="J33" s="36" t="str">
        <f>IF(INT('データ入力（物品・委託）'!$K32/100),MOD(INT('データ入力（物品・委託）'!$K32/100),10),"")</f>
        <v/>
      </c>
      <c r="K33" s="33" t="str">
        <f>IF(INT('データ入力（物品・委託）'!$K32/10),MOD(INT('データ入力（物品・委託）'!$K32/10),10),"")</f>
        <v/>
      </c>
      <c r="L33" s="84" t="str">
        <f>IF('データ入力（物品・委託）'!$K32=""," ",MOD(INT('データ入力（物品・委託）'!$K32/1),10))</f>
        <v xml:space="preserve"> </v>
      </c>
      <c r="M33" s="82"/>
    </row>
    <row r="34" spans="1:13" ht="26.25" customHeight="1" x14ac:dyDescent="0.2">
      <c r="A34" s="83" t="str">
        <f>IF('データ入力（物品・委託）'!H33=""," ",'データ入力（物品・委託）'!H33)</f>
        <v xml:space="preserve"> </v>
      </c>
      <c r="B34" s="30">
        <f>'データ入力（物品・委託）'!I33</f>
        <v>28</v>
      </c>
      <c r="C34" s="38" t="str">
        <f>'データ入力（物品・委託）'!J33</f>
        <v>リース</v>
      </c>
      <c r="D34" s="36" t="str">
        <f>IF(INT('データ入力（物品・委託）'!$K33/100000000),MOD(INT('データ入力（物品・委託）'!$K33/100000000),10),"")</f>
        <v/>
      </c>
      <c r="E34" s="33" t="str">
        <f>IF(INT('データ入力（物品・委託）'!$K33/10000000),MOD(INT('データ入力（物品・委託）'!$K33/10000000),10),"")</f>
        <v/>
      </c>
      <c r="F34" s="32" t="str">
        <f>IF(INT('データ入力（物品・委託）'!$K33/1000000),MOD(INT('データ入力（物品・委託）'!$K33/1000000),10),"")</f>
        <v/>
      </c>
      <c r="G34" s="78" t="str">
        <f>IF(INT('データ入力（物品・委託）'!$K33/100000),MOD(INT('データ入力（物品・委託）'!$K33/100000),10),"")</f>
        <v/>
      </c>
      <c r="H34" s="33" t="str">
        <f>IF(INT('データ入力（物品・委託）'!$K33/10000),MOD(INT('データ入力（物品・委託）'!$K33/10000),10),"")</f>
        <v/>
      </c>
      <c r="I34" s="79" t="str">
        <f>IF(INT('データ入力（物品・委託）'!$K33/1000),MOD(INT('データ入力（物品・委託）'!$K33/1000),10),"")</f>
        <v/>
      </c>
      <c r="J34" s="36" t="str">
        <f>IF(INT('データ入力（物品・委託）'!$K33/100),MOD(INT('データ入力（物品・委託）'!$K33/100),10),"")</f>
        <v/>
      </c>
      <c r="K34" s="33" t="str">
        <f>IF(INT('データ入力（物品・委託）'!$K33/10),MOD(INT('データ入力（物品・委託）'!$K33/10),10),"")</f>
        <v/>
      </c>
      <c r="L34" s="84" t="str">
        <f>IF('データ入力（物品・委託）'!$K33=""," ",MOD(INT('データ入力（物品・委託）'!$K33/1),10))</f>
        <v xml:space="preserve"> </v>
      </c>
      <c r="M34" s="82"/>
    </row>
    <row r="35" spans="1:13" ht="26.25" customHeight="1" x14ac:dyDescent="0.2">
      <c r="A35" s="83" t="str">
        <f>IF('データ入力（物品・委託）'!H34=""," ",'データ入力（物品・委託）'!H34)</f>
        <v xml:space="preserve"> </v>
      </c>
      <c r="B35" s="30">
        <f>'データ入力（物品・委託）'!I34</f>
        <v>29</v>
      </c>
      <c r="C35" s="38" t="str">
        <f>'データ入力（物品・委託）'!J34</f>
        <v>不用品買受</v>
      </c>
      <c r="D35" s="36" t="str">
        <f>IF(INT('データ入力（物品・委託）'!$K34/100000000),MOD(INT('データ入力（物品・委託）'!$K34/100000000),10),"")</f>
        <v/>
      </c>
      <c r="E35" s="33" t="str">
        <f>IF(INT('データ入力（物品・委託）'!$K34/10000000),MOD(INT('データ入力（物品・委託）'!$K34/10000000),10),"")</f>
        <v/>
      </c>
      <c r="F35" s="32" t="str">
        <f>IF(INT('データ入力（物品・委託）'!$K34/1000000),MOD(INT('データ入力（物品・委託）'!$K34/1000000),10),"")</f>
        <v/>
      </c>
      <c r="G35" s="78" t="str">
        <f>IF(INT('データ入力（物品・委託）'!$K34/100000),MOD(INT('データ入力（物品・委託）'!$K34/100000),10),"")</f>
        <v/>
      </c>
      <c r="H35" s="33" t="str">
        <f>IF(INT('データ入力（物品・委託）'!$K34/10000),MOD(INT('データ入力（物品・委託）'!$K34/10000),10),"")</f>
        <v/>
      </c>
      <c r="I35" s="79" t="str">
        <f>IF(INT('データ入力（物品・委託）'!$K34/1000),MOD(INT('データ入力（物品・委託）'!$K34/1000),10),"")</f>
        <v/>
      </c>
      <c r="J35" s="36" t="str">
        <f>IF(INT('データ入力（物品・委託）'!$K34/100),MOD(INT('データ入力（物品・委託）'!$K34/100),10),"")</f>
        <v/>
      </c>
      <c r="K35" s="33" t="str">
        <f>IF(INT('データ入力（物品・委託）'!$K34/10),MOD(INT('データ入力（物品・委託）'!$K34/10),10),"")</f>
        <v/>
      </c>
      <c r="L35" s="84" t="str">
        <f>IF('データ入力（物品・委託）'!$K34=""," ",MOD(INT('データ入力（物品・委託）'!$K34/1),10))</f>
        <v xml:space="preserve"> </v>
      </c>
      <c r="M35" s="82"/>
    </row>
    <row r="36" spans="1:13" ht="26.25" customHeight="1" x14ac:dyDescent="0.2">
      <c r="A36" s="85" t="str">
        <f>IF('データ入力（物品・委託）'!H35=""," ",'データ入力（物品・委託）'!H35)</f>
        <v xml:space="preserve"> </v>
      </c>
      <c r="B36" s="86">
        <f>'データ入力（物品・委託）'!I35</f>
        <v>88</v>
      </c>
      <c r="C36" s="87" t="str">
        <f>'データ入力（物品・委託）'!J35</f>
        <v>その他物品</v>
      </c>
      <c r="D36" s="88" t="str">
        <f>IF(INT('データ入力（物品・委託）'!$K35/100000000),MOD(INT('データ入力（物品・委託）'!$K35/100000000),10),"")</f>
        <v/>
      </c>
      <c r="E36" s="89" t="str">
        <f>IF(INT('データ入力（物品・委託）'!$K35/10000000),MOD(INT('データ入力（物品・委託）'!$K35/10000000),10),"")</f>
        <v/>
      </c>
      <c r="F36" s="90" t="str">
        <f>IF(INT('データ入力（物品・委託）'!$K35/1000000),MOD(INT('データ入力（物品・委託）'!$K35/1000000),10),"")</f>
        <v/>
      </c>
      <c r="G36" s="91" t="str">
        <f>IF(INT('データ入力（物品・委託）'!$K35/100000),MOD(INT('データ入力（物品・委託）'!$K35/100000),10),"")</f>
        <v/>
      </c>
      <c r="H36" s="89" t="str">
        <f>IF(INT('データ入力（物品・委託）'!$K35/10000),MOD(INT('データ入力（物品・委託）'!$K35/10000),10),"")</f>
        <v/>
      </c>
      <c r="I36" s="92" t="str">
        <f>IF(INT('データ入力（物品・委託）'!$K35/1000),MOD(INT('データ入力（物品・委託）'!$K35/1000),10),"")</f>
        <v/>
      </c>
      <c r="J36" s="88" t="str">
        <f>IF(INT('データ入力（物品・委託）'!$K35/100),MOD(INT('データ入力（物品・委託）'!$K35/100),10),"")</f>
        <v/>
      </c>
      <c r="K36" s="89" t="str">
        <f>IF(INT('データ入力（物品・委託）'!$K35/10),MOD(INT('データ入力（物品・委託）'!$K35/10),10),"")</f>
        <v/>
      </c>
      <c r="L36" s="93" t="str">
        <f>IF('データ入力（物品・委託）'!$K35=""," ",MOD(INT('データ入力（物品・委託）'!$K35/1),10))</f>
        <v xml:space="preserve"> </v>
      </c>
      <c r="M36" s="82"/>
    </row>
    <row r="37" spans="1:13" ht="12.75" customHeight="1" x14ac:dyDescent="0.2"/>
  </sheetData>
  <sheetProtection sheet="1" objects="1" scenarios="1"/>
  <mergeCells count="15">
    <mergeCell ref="P1:Y1"/>
    <mergeCell ref="M1:O1"/>
    <mergeCell ref="A3:Y3"/>
    <mergeCell ref="A4:Y4"/>
    <mergeCell ref="D5:L5"/>
    <mergeCell ref="A5:C5"/>
    <mergeCell ref="N5:P5"/>
    <mergeCell ref="O28:P28"/>
    <mergeCell ref="O29:P29"/>
    <mergeCell ref="D6:L6"/>
    <mergeCell ref="Q5:Y5"/>
    <mergeCell ref="Q6:Y6"/>
    <mergeCell ref="Q27:Y27"/>
    <mergeCell ref="O27:P27"/>
    <mergeCell ref="N26:Y26"/>
  </mergeCells>
  <phoneticPr fontId="1"/>
  <pageMargins left="0.19685039370078741" right="0.78740157480314965" top="0.27559055118110237" bottom="0.27559055118110237" header="0.51181102362204722" footer="0.51181102362204722"/>
  <pageSetup paperSize="9" scale="9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データ入力（物品・委託）</vt:lpstr>
      <vt:lpstr>【入札参加入力票・表】※提出書類</vt:lpstr>
      <vt:lpstr>【入札参加入力票・裏】※提出書類</vt:lpstr>
      <vt:lpstr>【入札参加入力票・表】※提出書類!Print_Area</vt:lpstr>
      <vt:lpstr>【入札参加入力票・裏】※提出書類!Print_Area</vt:lpstr>
    </vt:vector>
  </TitlesOfParts>
  <Company>山武郡市広域行政組合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企画財政課　財政係</dc:creator>
  <cp:lastModifiedBy>企画財政課　契約管財係</cp:lastModifiedBy>
  <cp:lastPrinted>2020-11-25T03:01:35Z</cp:lastPrinted>
  <dcterms:created xsi:type="dcterms:W3CDTF">2003-12-07T23:53:54Z</dcterms:created>
  <dcterms:modified xsi:type="dcterms:W3CDTF">2023-02-21T04:24:00Z</dcterms:modified>
</cp:coreProperties>
</file>